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30" yWindow="0" windowWidth="9555" windowHeight="11130" tabRatio="850" activeTab="3"/>
  </bookViews>
  <sheets>
    <sheet name="CELKOVÝ VÝKAZ VÝMĚR" sheetId="2" r:id="rId1"/>
    <sheet name="ST - Krycí list" sheetId="28" r:id="rId2"/>
    <sheet name="ST - Rekapitulace" sheetId="29" r:id="rId3"/>
    <sheet name="ST - Položky" sheetId="30" r:id="rId4"/>
    <sheet name="BP - Krycí list" sheetId="25" r:id="rId5"/>
    <sheet name="BP - Rekapitulace" sheetId="26" r:id="rId6"/>
    <sheet name="BP - Položky" sheetId="27" r:id="rId7"/>
    <sheet name="ZTI - Krycí list" sheetId="22" r:id="rId8"/>
    <sheet name="ZTI - Položky" sheetId="24" r:id="rId9"/>
    <sheet name="ESL - Krycí list" sheetId="6" r:id="rId10"/>
    <sheet name="ESL - Položky" sheetId="8" r:id="rId11"/>
    <sheet name="SLP" sheetId="13" r:id="rId12"/>
    <sheet name="MaR - Krycí list" sheetId="10" r:id="rId13"/>
    <sheet name="MaR - Parametry" sheetId="12" r:id="rId14"/>
    <sheet name="MaR - Položky" sheetId="11" r:id="rId15"/>
    <sheet name="LDP" sheetId="9" r:id="rId16"/>
    <sheet name="UT - Krycí list" sheetId="14" r:id="rId17"/>
    <sheet name="UT - Rekapitulace" sheetId="15" r:id="rId18"/>
    <sheet name="UT - Položky" sheetId="16" r:id="rId19"/>
    <sheet name="VZT - SO 01" sheetId="17" r:id="rId20"/>
    <sheet name="VZT - SO 02" sheetId="19" r:id="rId21"/>
    <sheet name="VzorPolozky (2)" sheetId="23" state="hidden" r:id="rId22"/>
    <sheet name="Pokyny pro vyplnění (2)" sheetId="21" state="hidden" r:id="rId23"/>
    <sheet name="VzorPolozky" sheetId="7" state="hidden" r:id="rId24"/>
    <sheet name="Pokyny pro vyplnění" sheetId="5" state="hidden" r:id="rId25"/>
  </sheets>
  <externalReferences>
    <externalReference r:id="rId26"/>
    <externalReference r:id="rId27"/>
    <externalReference r:id="rId28"/>
    <externalReference r:id="rId29"/>
    <externalReference r:id="rId30"/>
    <externalReference r:id="rId31"/>
    <externalReference r:id="rId32"/>
    <externalReference r:id="rId33"/>
  </externalReferences>
  <definedNames>
    <definedName name="_CAS1" localSheetId="20">#REF!</definedName>
    <definedName name="_CAS1">#REF!</definedName>
    <definedName name="_CAS2" localSheetId="20">#REF!</definedName>
    <definedName name="_CAS2">#REF!</definedName>
    <definedName name="_CAS3" localSheetId="20">#REF!</definedName>
    <definedName name="_CAS3">#REF!</definedName>
    <definedName name="_CAS4" localSheetId="20">#REF!</definedName>
    <definedName name="_CAS4">#REF!</definedName>
    <definedName name="_CAS5" localSheetId="20">#REF!</definedName>
    <definedName name="_CAS5">#REF!</definedName>
    <definedName name="_DAT1" localSheetId="20">#REF!</definedName>
    <definedName name="_DAT1">#REF!</definedName>
    <definedName name="_DAT2" localSheetId="20">#REF!</definedName>
    <definedName name="_DAT2">#REF!</definedName>
    <definedName name="_DAT3" localSheetId="20">#REF!</definedName>
    <definedName name="_DAT3">#REF!</definedName>
    <definedName name="_DAT4" localSheetId="20">#REF!</definedName>
    <definedName name="_DAT4">#REF!</definedName>
    <definedName name="_xlnm._FilterDatabase" localSheetId="6" hidden="1">'BP - Položky'!$A$6:$G$484</definedName>
    <definedName name="_xlnm._FilterDatabase" localSheetId="14" hidden="1">'MaR - Položky'!$A$1:$G$77</definedName>
    <definedName name="_xlnm._FilterDatabase" localSheetId="19" hidden="1">'VZT - SO 01'!$A$2:$G$164</definedName>
    <definedName name="_xlnm._FilterDatabase" localSheetId="20" hidden="1">'VZT - SO 02'!$A$2:$G$66</definedName>
    <definedName name="_xlnm._FilterDatabase" localSheetId="8" hidden="1">'ZTI - Položky'!$A$7:$U$137</definedName>
    <definedName name="_FMA4" localSheetId="20">#REF!</definedName>
    <definedName name="_FMA4">#REF!</definedName>
    <definedName name="_NA1" localSheetId="20">#REF!</definedName>
    <definedName name="_NA1">#REF!</definedName>
    <definedName name="_NA2" localSheetId="20">#REF!</definedName>
    <definedName name="_NA2">#REF!</definedName>
    <definedName name="_NA3" localSheetId="20">#REF!</definedName>
    <definedName name="_NA3">#REF!</definedName>
    <definedName name="_NA4" localSheetId="20">#REF!</definedName>
    <definedName name="_NA4">#REF!</definedName>
    <definedName name="_NA5" localSheetId="20">#REF!</definedName>
    <definedName name="_NA5">#REF!</definedName>
    <definedName name="_POP1" localSheetId="20">#REF!</definedName>
    <definedName name="_POP1">#REF!</definedName>
    <definedName name="_POP2" localSheetId="20">#REF!</definedName>
    <definedName name="_POP2">#REF!</definedName>
    <definedName name="_POP3" localSheetId="20">#REF!</definedName>
    <definedName name="_POP3">#REF!</definedName>
    <definedName name="_POP4" localSheetId="20">#REF!</definedName>
    <definedName name="_POP4">#REF!</definedName>
    <definedName name="_REV1" localSheetId="20">#REF!</definedName>
    <definedName name="_REV1">#REF!</definedName>
    <definedName name="_REV2" localSheetId="20">#REF!</definedName>
    <definedName name="_REV2">#REF!</definedName>
    <definedName name="_REV3" localSheetId="20">#REF!</definedName>
    <definedName name="_REV3">#REF!</definedName>
    <definedName name="_REV4" localSheetId="20">#REF!</definedName>
    <definedName name="_REV4">#REF!</definedName>
    <definedName name="_ROZ1" localSheetId="20">#REF!</definedName>
    <definedName name="_ROZ1">#REF!</definedName>
    <definedName name="_ROZ10" localSheetId="20">#REF!</definedName>
    <definedName name="_ROZ10">#REF!</definedName>
    <definedName name="_ROZ11" localSheetId="20">#REF!</definedName>
    <definedName name="_ROZ11">#REF!</definedName>
    <definedName name="_ROZ2" localSheetId="20">#REF!</definedName>
    <definedName name="_ROZ2">#REF!</definedName>
    <definedName name="_ROZ3" localSheetId="20">#REF!</definedName>
    <definedName name="_ROZ3">#REF!</definedName>
    <definedName name="_ROZ4" localSheetId="20">#REF!</definedName>
    <definedName name="_ROZ4">#REF!</definedName>
    <definedName name="_ROZ5" localSheetId="20">#REF!</definedName>
    <definedName name="_ROZ5">#REF!</definedName>
    <definedName name="_ROZ6" localSheetId="20">#REF!</definedName>
    <definedName name="_ROZ6">#REF!</definedName>
    <definedName name="_ROZ7" localSheetId="20">#REF!</definedName>
    <definedName name="_ROZ7">#REF!</definedName>
    <definedName name="_ROZ8" localSheetId="20">#REF!</definedName>
    <definedName name="_ROZ8">#REF!</definedName>
    <definedName name="_ROZ9" localSheetId="20">#REF!</definedName>
    <definedName name="_ROZ9">#REF!</definedName>
    <definedName name="_SO16" localSheetId="19" hidden="1">{#N/A,#N/A,TRUE,"Krycí list"}</definedName>
    <definedName name="_SO16" localSheetId="20" hidden="1">{#N/A,#N/A,TRUE,"Krycí list"}</definedName>
    <definedName name="_SO16" hidden="1">{#N/A,#N/A,TRUE,"Krycí list"}</definedName>
    <definedName name="_Toc455840074" localSheetId="11">SLP!#REF!</definedName>
    <definedName name="_Toc455840075" localSheetId="11">SLP!#REF!</definedName>
    <definedName name="A" localSheetId="19" hidden="1">{#N/A,#N/A,TRUE,"Krycí list"}</definedName>
    <definedName name="A" localSheetId="20" hidden="1">{#N/A,#N/A,TRUE,"Krycí list"}</definedName>
    <definedName name="A" hidden="1">{#N/A,#N/A,TRUE,"Krycí list"}</definedName>
    <definedName name="aaa" localSheetId="19" hidden="1">{#N/A,#N/A,TRUE,"Krycí list"}</definedName>
    <definedName name="aaa" localSheetId="20" hidden="1">{#N/A,#N/A,TRUE,"Krycí list"}</definedName>
    <definedName name="aaa" hidden="1">{#N/A,#N/A,TRUE,"Krycí list"}</definedName>
    <definedName name="aaaaaaaa" localSheetId="19" hidden="1">{#N/A,#N/A,TRUE,"Krycí list"}</definedName>
    <definedName name="aaaaaaaa" localSheetId="20" hidden="1">{#N/A,#N/A,TRUE,"Krycí list"}</definedName>
    <definedName name="aaaaaaaa" hidden="1">{#N/A,#N/A,TRUE,"Krycí list"}</definedName>
    <definedName name="B" localSheetId="19" hidden="1">{#N/A,#N/A,TRUE,"Krycí list"}</definedName>
    <definedName name="B" localSheetId="20" hidden="1">{#N/A,#N/A,TRUE,"Krycí list"}</definedName>
    <definedName name="B" hidden="1">{#N/A,#N/A,TRUE,"Krycí list"}</definedName>
    <definedName name="CDOK" localSheetId="20">#REF!</definedName>
    <definedName name="CDOK">#REF!</definedName>
    <definedName name="CDOK1" localSheetId="20">#REF!</definedName>
    <definedName name="CDOK1">#REF!</definedName>
    <definedName name="CDOK2" localSheetId="20">#REF!</definedName>
    <definedName name="CDOK2">#REF!</definedName>
    <definedName name="CelkemDPHVypocet" localSheetId="9">'ESL - Krycí list'!$H$42</definedName>
    <definedName name="CelkemDPHVypocet" localSheetId="7">'ZTI - Krycí list'!$H$40</definedName>
    <definedName name="CenaCelkem" localSheetId="7">'ZTI - Krycí list'!$G$29</definedName>
    <definedName name="CenaCelkem">'ESL - Krycí list'!$G$29</definedName>
    <definedName name="CenaCelkemBezDPH" localSheetId="7">'ZTI - Krycí list'!$G$28</definedName>
    <definedName name="CenaCelkemBezDPH">'ESL - Krycí list'!$G$28</definedName>
    <definedName name="CenaCelkemVypocet" localSheetId="9">'ESL - Krycí list'!$I$42</definedName>
    <definedName name="CenaCelkemVypocet" localSheetId="7">'ZTI - Krycí list'!$I$40</definedName>
    <definedName name="cisloobjektu" localSheetId="4">'BP - Krycí list'!$A$5</definedName>
    <definedName name="cisloobjektu" localSheetId="6">'[1]Krycí list'!$A$5</definedName>
    <definedName name="cisloobjektu" localSheetId="5">'[1]Krycí list'!$A$5</definedName>
    <definedName name="cisloobjektu" localSheetId="1">'ST - Krycí list'!$A$5</definedName>
    <definedName name="cisloobjektu" localSheetId="3">'[2]Krycí list'!$A$5</definedName>
    <definedName name="cisloobjektu" localSheetId="2">'[2]Krycí list'!$A$5</definedName>
    <definedName name="cisloobjektu" localSheetId="16">'UT - Krycí list'!$A$5</definedName>
    <definedName name="cisloobjektu" localSheetId="7">'ZTI - Krycí list'!$D$3</definedName>
    <definedName name="cisloobjektu">'ESL - Krycí list'!$D$3</definedName>
    <definedName name="CisloRozpoctu" localSheetId="22">'[3]Krycí list'!$C$2</definedName>
    <definedName name="CisloRozpoctu" localSheetId="21">'[3]Krycí list'!$C$2</definedName>
    <definedName name="CisloRozpoctu" localSheetId="7">'[3]Krycí list'!$C$2</definedName>
    <definedName name="CisloRozpoctu" localSheetId="8">'[3]Krycí list'!$C$2</definedName>
    <definedName name="CisloRozpoctu">'[4]Krycí list'!$C$2</definedName>
    <definedName name="cislostavby" localSheetId="4">'BP - Krycí list'!$A$7</definedName>
    <definedName name="cislostavby" localSheetId="6">'[1]Krycí list'!$A$7</definedName>
    <definedName name="cislostavby" localSheetId="5">'[1]Krycí list'!$A$7</definedName>
    <definedName name="CisloStavby" localSheetId="9">'ESL - Krycí list'!$D$2</definedName>
    <definedName name="cislostavby" localSheetId="22">'[3]Krycí list'!$A$7</definedName>
    <definedName name="cislostavby" localSheetId="1">'ST - Krycí list'!$A$7</definedName>
    <definedName name="cislostavby" localSheetId="3">'[2]Krycí list'!$A$7</definedName>
    <definedName name="cislostavby" localSheetId="2">'[2]Krycí list'!$A$7</definedName>
    <definedName name="cislostavby" localSheetId="16">'UT - Krycí list'!$A$7</definedName>
    <definedName name="cislostavby" localSheetId="21">'[3]Krycí list'!$A$7</definedName>
    <definedName name="CisloStavby" localSheetId="7">'ZTI - Krycí list'!$D$2</definedName>
    <definedName name="cislostavby" localSheetId="8">'[3]Krycí list'!$A$7</definedName>
    <definedName name="cislostavby">'[4]Krycí list'!$A$7</definedName>
    <definedName name="CisloStavebnihoRozpoctu" localSheetId="7">'ZTI - Krycí list'!$D$4</definedName>
    <definedName name="CisloStavebnihoRozpoctu">'ESL - Krycí list'!$D$4</definedName>
    <definedName name="dadresa" localSheetId="7">'ZTI - Krycí list'!$D$12:$G$12</definedName>
    <definedName name="dadresa">'ESL - Krycí list'!$D$12:$G$12</definedName>
    <definedName name="Datum" localSheetId="4">'BP - Krycí list'!$B$27</definedName>
    <definedName name="Datum" localSheetId="1">'ST - Krycí list'!$B$27</definedName>
    <definedName name="Datum">'UT - Krycí list'!$B$27</definedName>
    <definedName name="DIČ" localSheetId="9">'ESL - Krycí list'!$I$12</definedName>
    <definedName name="DIČ" localSheetId="7">'ZTI - Krycí list'!$I$12</definedName>
    <definedName name="Dil" localSheetId="5">'BP - Rekapitulace'!$A$6</definedName>
    <definedName name="Dil" localSheetId="2">'ST - Rekapitulace'!$A$6</definedName>
    <definedName name="Dil">'UT - Rekapitulace'!$A$6</definedName>
    <definedName name="dmisto" localSheetId="7">'ZTI - Krycí list'!$D$13:$G$13</definedName>
    <definedName name="dmisto">'ESL - Krycí list'!$E$13:$G$13</definedName>
    <definedName name="Dodavka" localSheetId="4">[1]Rekapitulace!$G$27</definedName>
    <definedName name="Dodavka" localSheetId="6">[1]Rekapitulace!$G$27</definedName>
    <definedName name="Dodavka" localSheetId="5">'BP - Rekapitulace'!$G$27</definedName>
    <definedName name="Dodavka" localSheetId="1">[2]Rekapitulace!$G$31</definedName>
    <definedName name="Dodavka" localSheetId="3">[2]Rekapitulace!$G$31</definedName>
    <definedName name="Dodavka" localSheetId="2">'ST - Rekapitulace'!$G$31</definedName>
    <definedName name="Dodavka">[5]Rekapitulace!$G$17</definedName>
    <definedName name="Dodavka0" localSheetId="4">[1]Položky!#REF!</definedName>
    <definedName name="Dodavka0" localSheetId="6">'BP - Položky'!#REF!</definedName>
    <definedName name="Dodavka0" localSheetId="5">[1]Položky!#REF!</definedName>
    <definedName name="Dodavka0" localSheetId="1">[2]Položky!#REF!</definedName>
    <definedName name="Dodavka0" localSheetId="3">'ST - Položky'!#REF!</definedName>
    <definedName name="Dodavka0" localSheetId="2">[2]Položky!#REF!</definedName>
    <definedName name="Dodavka0">'UT - Položky'!#REF!</definedName>
    <definedName name="DPHSni" localSheetId="22">[6]Stavba!$G$24</definedName>
    <definedName name="DPHSni" localSheetId="21">[6]Stavba!$G$24</definedName>
    <definedName name="DPHSni" localSheetId="7">'ZTI - Krycí list'!$G$24</definedName>
    <definedName name="DPHSni" localSheetId="8">[6]Stavba!$G$24</definedName>
    <definedName name="DPHSni">[7]Stavba!$G$24</definedName>
    <definedName name="DPHZakl" localSheetId="7">'ZTI - Krycí list'!$G$26</definedName>
    <definedName name="DPHZakl">'ESL - Krycí list'!$G$26</definedName>
    <definedName name="dpsc" localSheetId="9">'ESL - Krycí list'!$D$13</definedName>
    <definedName name="dpsc" localSheetId="7">'ZTI - Krycí list'!$C$13</definedName>
    <definedName name="FVCWREC" localSheetId="19" hidden="1">{#N/A,#N/A,TRUE,"Krycí list"}</definedName>
    <definedName name="FVCWREC" localSheetId="20" hidden="1">{#N/A,#N/A,TRUE,"Krycí list"}</definedName>
    <definedName name="FVCWREC" hidden="1">{#N/A,#N/A,TRUE,"Krycí list"}</definedName>
    <definedName name="HSV" localSheetId="4">[1]Rekapitulace!$E$27</definedName>
    <definedName name="HSV" localSheetId="6">[1]Rekapitulace!$E$27</definedName>
    <definedName name="HSV" localSheetId="5">'BP - Rekapitulace'!$E$27</definedName>
    <definedName name="HSV" localSheetId="1">[2]Rekapitulace!$E$31</definedName>
    <definedName name="HSV" localSheetId="3">[2]Rekapitulace!$E$31</definedName>
    <definedName name="HSV" localSheetId="2">'ST - Rekapitulace'!$E$31</definedName>
    <definedName name="HSV">[5]Rekapitulace!$E$17</definedName>
    <definedName name="HSV0" localSheetId="4">[1]Položky!#REF!</definedName>
    <definedName name="HSV0" localSheetId="6">'BP - Položky'!#REF!</definedName>
    <definedName name="HSV0" localSheetId="5">[1]Položky!#REF!</definedName>
    <definedName name="HSV0" localSheetId="1">[2]Položky!#REF!</definedName>
    <definedName name="HSV0" localSheetId="3">'ST - Položky'!#REF!</definedName>
    <definedName name="HSV0" localSheetId="2">[2]Položky!#REF!</definedName>
    <definedName name="HSV0">'UT - Položky'!#REF!</definedName>
    <definedName name="HZS" localSheetId="4">[1]Rekapitulace!$I$27</definedName>
    <definedName name="HZS" localSheetId="6">[1]Rekapitulace!$I$27</definedName>
    <definedName name="HZS" localSheetId="5">'BP - Rekapitulace'!$I$27</definedName>
    <definedName name="HZS" localSheetId="1">[2]Rekapitulace!$I$31</definedName>
    <definedName name="HZS" localSheetId="3">[2]Rekapitulace!$I$31</definedName>
    <definedName name="HZS" localSheetId="2">'ST - Rekapitulace'!$I$31</definedName>
    <definedName name="HZS" localSheetId="18">[5]Rekapitulace!$I$17</definedName>
    <definedName name="HZS">'UT - Rekapitulace'!$I$17</definedName>
    <definedName name="HZS0" localSheetId="4">[1]Položky!#REF!</definedName>
    <definedName name="HZS0" localSheetId="6">'BP - Položky'!#REF!</definedName>
    <definedName name="HZS0" localSheetId="5">[1]Položky!#REF!</definedName>
    <definedName name="HZS0" localSheetId="1">[2]Položky!#REF!</definedName>
    <definedName name="HZS0" localSheetId="3">'ST - Položky'!#REF!</definedName>
    <definedName name="HZS0" localSheetId="2">[2]Položky!#REF!</definedName>
    <definedName name="HZS0">'UT - Položky'!#REF!</definedName>
    <definedName name="CHVALIL1" localSheetId="20">#REF!</definedName>
    <definedName name="CHVALIL1">#REF!</definedName>
    <definedName name="IČO" localSheetId="9">'ESL - Krycí list'!$I$11</definedName>
    <definedName name="IČO" localSheetId="7">'ZTI - Krycí list'!$I$11</definedName>
    <definedName name="JKSO" localSheetId="4">'BP - Krycí list'!$G$2</definedName>
    <definedName name="JKSO" localSheetId="1">'ST - Krycí list'!$G$2</definedName>
    <definedName name="JKSO">'UT - Krycí list'!$G$2</definedName>
    <definedName name="KONTROL1" localSheetId="20">#REF!</definedName>
    <definedName name="KONTROL1">#REF!</definedName>
    <definedName name="KONTROL2" localSheetId="20">#REF!</definedName>
    <definedName name="KONTROL2">#REF!</definedName>
    <definedName name="KONTROL3" localSheetId="20">#REF!</definedName>
    <definedName name="KONTROL3">#REF!</definedName>
    <definedName name="KONTROL4" localSheetId="20">#REF!</definedName>
    <definedName name="KONTROL4">#REF!</definedName>
    <definedName name="Mena" localSheetId="22">[6]Stavba!$J$29</definedName>
    <definedName name="Mena" localSheetId="21">[6]Stavba!$J$29</definedName>
    <definedName name="Mena" localSheetId="7">'ZTI - Krycí list'!$J$29</definedName>
    <definedName name="Mena" localSheetId="8">[6]Stavba!$J$29</definedName>
    <definedName name="Mena">[7]Stavba!$J$29</definedName>
    <definedName name="mila" localSheetId="19" hidden="1">{#N/A,#N/A,TRUE,"Krycí list"}</definedName>
    <definedName name="mila" localSheetId="20" hidden="1">{#N/A,#N/A,TRUE,"Krycí list"}</definedName>
    <definedName name="mila" hidden="1">{#N/A,#N/A,TRUE,"Krycí list"}</definedName>
    <definedName name="MistoStavby" localSheetId="7">'ZTI - Krycí list'!$D$4</definedName>
    <definedName name="MistoStavby">'ESL - Krycí list'!$D$4</definedName>
    <definedName name="MJ" localSheetId="4">'BP - Krycí list'!$G$5</definedName>
    <definedName name="MJ" localSheetId="1">'ST - Krycí list'!$G$5</definedName>
    <definedName name="MJ">'UT - Krycí list'!$G$5</definedName>
    <definedName name="Mont" localSheetId="4">[1]Rekapitulace!$H$27</definedName>
    <definedName name="Mont" localSheetId="6">[1]Rekapitulace!$H$27</definedName>
    <definedName name="Mont" localSheetId="5">'BP - Rekapitulace'!$H$27</definedName>
    <definedName name="Mont" localSheetId="1">[2]Rekapitulace!$H$31</definedName>
    <definedName name="Mont" localSheetId="3">[2]Rekapitulace!$H$31</definedName>
    <definedName name="Mont" localSheetId="2">'ST - Rekapitulace'!$H$31</definedName>
    <definedName name="Mont">[5]Rekapitulace!$H$17</definedName>
    <definedName name="Montaz0" localSheetId="4">[1]Položky!#REF!</definedName>
    <definedName name="Montaz0" localSheetId="6">'BP - Položky'!#REF!</definedName>
    <definedName name="Montaz0" localSheetId="5">[1]Položky!#REF!</definedName>
    <definedName name="Montaz0" localSheetId="1">[2]Položky!#REF!</definedName>
    <definedName name="Montaz0" localSheetId="3">'ST - Položky'!#REF!</definedName>
    <definedName name="Montaz0" localSheetId="2">[2]Položky!#REF!</definedName>
    <definedName name="Montaz0">'UT - Položky'!#REF!</definedName>
    <definedName name="NAZEV" localSheetId="20">#REF!</definedName>
    <definedName name="NAZEV">#REF!</definedName>
    <definedName name="NazevDilu" localSheetId="5">'BP - Rekapitulace'!$B$6</definedName>
    <definedName name="NazevDilu" localSheetId="2">'ST - Rekapitulace'!$B$6</definedName>
    <definedName name="NazevDilu">'UT - Rekapitulace'!$B$6</definedName>
    <definedName name="nazevobjektu" localSheetId="4">'BP - Krycí list'!$C$5</definedName>
    <definedName name="nazevobjektu" localSheetId="6">'[1]Krycí list'!$C$5</definedName>
    <definedName name="nazevobjektu" localSheetId="5">'[1]Krycí list'!$C$5</definedName>
    <definedName name="nazevobjektu" localSheetId="1">'ST - Krycí list'!$C$5</definedName>
    <definedName name="nazevobjektu" localSheetId="3">'[2]Krycí list'!$C$5</definedName>
    <definedName name="nazevobjektu" localSheetId="2">'[2]Krycí list'!$C$5</definedName>
    <definedName name="nazevobjektu" localSheetId="16">'UT - Krycí list'!$C$5</definedName>
    <definedName name="nazevobjektu" localSheetId="18">'[5]Krycí list'!$C$5</definedName>
    <definedName name="nazevobjektu" localSheetId="17">'[5]Krycí list'!$C$5</definedName>
    <definedName name="nazevobjektu" localSheetId="7">'ZTI - Krycí list'!$E$3</definedName>
    <definedName name="nazevobjektu">'ESL - Krycí list'!$E$3</definedName>
    <definedName name="NazevRozpoctu" localSheetId="22">'[3]Krycí list'!$D$2</definedName>
    <definedName name="NazevRozpoctu" localSheetId="21">'[3]Krycí list'!$D$2</definedName>
    <definedName name="NazevRozpoctu" localSheetId="7">'[3]Krycí list'!$D$2</definedName>
    <definedName name="NazevRozpoctu" localSheetId="8">'[3]Krycí list'!$D$2</definedName>
    <definedName name="NazevRozpoctu">'[4]Krycí list'!$D$2</definedName>
    <definedName name="nazevstavby" localSheetId="4">'BP - Krycí list'!$C$7</definedName>
    <definedName name="nazevstavby" localSheetId="6">'[1]Krycí list'!$C$7</definedName>
    <definedName name="nazevstavby" localSheetId="5">'[1]Krycí list'!$C$7</definedName>
    <definedName name="NazevStavby" localSheetId="9">'ESL - Krycí list'!$E$2</definedName>
    <definedName name="nazevstavby" localSheetId="22">'[3]Krycí list'!$C$7</definedName>
    <definedName name="nazevstavby" localSheetId="1">'ST - Krycí list'!$C$7</definedName>
    <definedName name="nazevstavby" localSheetId="3">'[2]Krycí list'!$C$7</definedName>
    <definedName name="nazevstavby" localSheetId="2">'[2]Krycí list'!$C$7</definedName>
    <definedName name="nazevstavby" localSheetId="16">'UT - Krycí list'!$C$7</definedName>
    <definedName name="nazevstavby" localSheetId="18">'[5]Krycí list'!$C$7</definedName>
    <definedName name="nazevstavby" localSheetId="17">'[5]Krycí list'!$C$7</definedName>
    <definedName name="nazevstavby" localSheetId="21">'[3]Krycí list'!$C$7</definedName>
    <definedName name="NazevStavby" localSheetId="7">'ZTI - Krycí list'!$E$2</definedName>
    <definedName name="nazevstavby" localSheetId="8">'[3]Krycí list'!$C$7</definedName>
    <definedName name="nazevstavby">'[4]Krycí list'!$C$7</definedName>
    <definedName name="NazevStavebnihoRozpoctu" localSheetId="7">'ZTI - Krycí list'!$E$4</definedName>
    <definedName name="NazevStavebnihoRozpoctu">'ESL - Krycí list'!$E$4</definedName>
    <definedName name="_xlnm.Print_Titles" localSheetId="6">'BP - Položky'!$1:$6</definedName>
    <definedName name="_xlnm.Print_Titles" localSheetId="5">'BP - Rekapitulace'!$1:$6</definedName>
    <definedName name="_xlnm.Print_Titles" localSheetId="10">'ESL - Položky'!$1:$7</definedName>
    <definedName name="_xlnm.Print_Titles" localSheetId="11">SLP!$2:$2</definedName>
    <definedName name="_xlnm.Print_Titles" localSheetId="3">'ST - Položky'!$1:$6</definedName>
    <definedName name="_xlnm.Print_Titles" localSheetId="2">'ST - Rekapitulace'!$1:$6</definedName>
    <definedName name="_xlnm.Print_Titles" localSheetId="18">'UT - Položky'!$1:$6</definedName>
    <definedName name="_xlnm.Print_Titles" localSheetId="17">'UT - Rekapitulace'!$1:$6</definedName>
    <definedName name="_xlnm.Print_Titles" localSheetId="19">'VZT - SO 01'!$1:$3</definedName>
    <definedName name="_xlnm.Print_Titles" localSheetId="20">'VZT - SO 02'!$1:$3</definedName>
    <definedName name="_xlnm.Print_Titles">#REF!</definedName>
    <definedName name="nový" localSheetId="19" hidden="1">{#N/A,#N/A,TRUE,"Krycí list"}</definedName>
    <definedName name="nový" localSheetId="20" hidden="1">{#N/A,#N/A,TRUE,"Krycí list"}</definedName>
    <definedName name="nový" hidden="1">{#N/A,#N/A,TRUE,"Krycí list"}</definedName>
    <definedName name="oadresa" localSheetId="7">'ZTI - Krycí list'!$D$6</definedName>
    <definedName name="oadresa">'ESL - Krycí list'!$D$6</definedName>
    <definedName name="Objednatel" localSheetId="4">'BP - Krycí list'!$C$10</definedName>
    <definedName name="Objednatel" localSheetId="9">'ESL - Krycí list'!$D$5</definedName>
    <definedName name="Objednatel" localSheetId="1">'ST - Krycí list'!$C$10</definedName>
    <definedName name="Objednatel" localSheetId="7">'ZTI - Krycí list'!$D$5</definedName>
    <definedName name="Objednatel">'UT - Krycí list'!$C$10</definedName>
    <definedName name="Objekt" localSheetId="9">'ESL - Krycí list'!$B$38</definedName>
    <definedName name="Objekt" localSheetId="7">'ZTI - Krycí list'!$B$38</definedName>
    <definedName name="_xlnm.Print_Area" localSheetId="4">'BP - Krycí list'!$A$1:$G$45</definedName>
    <definedName name="_xlnm.Print_Area" localSheetId="6">'BP - Položky'!$A$1:$G$484</definedName>
    <definedName name="_xlnm.Print_Area" localSheetId="5">'BP - Rekapitulace'!$A$1:$I$41</definedName>
    <definedName name="_xlnm.Print_Area" localSheetId="0">'CELKOVÝ VÝKAZ VÝMĚR'!$A$1:$E$17</definedName>
    <definedName name="_xlnm.Print_Area" localSheetId="9">'ESL - Krycí list'!$A$1:$J$52</definedName>
    <definedName name="_xlnm.Print_Area" localSheetId="10">'ESL - Položky'!$A$1:$W$79</definedName>
    <definedName name="_xlnm.Print_Area" localSheetId="15">LDP!$A$1:$E$37</definedName>
    <definedName name="_xlnm.Print_Area" localSheetId="12">'MaR - Krycí list'!$A$1:$C$37</definedName>
    <definedName name="_xlnm.Print_Area" localSheetId="13">'MaR - Parametry'!$A$1:$B$21</definedName>
    <definedName name="_xlnm.Print_Area" localSheetId="14">'MaR - Položky'!$A$1:$G$77</definedName>
    <definedName name="_xlnm.Print_Area" localSheetId="11">SLP!$B$2:$F$140</definedName>
    <definedName name="_xlnm.Print_Area" localSheetId="1">'ST - Krycí list'!$A$1:$G$45</definedName>
    <definedName name="_xlnm.Print_Area" localSheetId="3">'ST - Položky'!$A$1:$G$986</definedName>
    <definedName name="_xlnm.Print_Area" localSheetId="2">'ST - Rekapitulace'!$A$1:$I$45</definedName>
    <definedName name="_xlnm.Print_Area" localSheetId="16">'UT - Krycí list'!$A$1:$G$47</definedName>
    <definedName name="_xlnm.Print_Area" localSheetId="18">'UT - Položky'!$A$1:$H$233</definedName>
    <definedName name="_xlnm.Print_Area" localSheetId="17">'UT - Rekapitulace'!$A$1:$I$25</definedName>
    <definedName name="_xlnm.Print_Area" localSheetId="19">'VZT - SO 01'!$A$1:$H$164</definedName>
    <definedName name="_xlnm.Print_Area" localSheetId="20">'VZT - SO 02'!$A$1:$G$67</definedName>
    <definedName name="_xlnm.Print_Area" localSheetId="7">'ZTI - Krycí list'!$A$1:$J$65</definedName>
    <definedName name="_xlnm.Print_Area" localSheetId="8">'ZTI - Položky'!$A$1:$U$136</definedName>
    <definedName name="odic" localSheetId="9">'ESL - Krycí list'!$I$6</definedName>
    <definedName name="odic" localSheetId="7">'ZTI - Krycí list'!$I$6</definedName>
    <definedName name="oico" localSheetId="9">'ESL - Krycí list'!$I$5</definedName>
    <definedName name="oico" localSheetId="7">'ZTI - Krycí list'!$I$5</definedName>
    <definedName name="omisto" localSheetId="9">'ESL - Krycí list'!$E$7</definedName>
    <definedName name="omisto" localSheetId="7">'ZTI - Krycí list'!$D$7</definedName>
    <definedName name="onazev" localSheetId="9">'ESL - Krycí list'!$D$6</definedName>
    <definedName name="onazev" localSheetId="7">'ZTI - Krycí list'!$D$6</definedName>
    <definedName name="opsc" localSheetId="9">'ESL - Krycí list'!$D$7</definedName>
    <definedName name="opsc" localSheetId="7">'ZTI - Krycí list'!$C$7</definedName>
    <definedName name="P1_Build_001" localSheetId="20">#REF!</definedName>
    <definedName name="P1_Build_001">#REF!</definedName>
    <definedName name="P1_Build_003" localSheetId="20">#REF!</definedName>
    <definedName name="P1_Build_003">#REF!</definedName>
    <definedName name="P2_Build_300" localSheetId="20">#REF!</definedName>
    <definedName name="P2_Build_300">#REF!</definedName>
    <definedName name="P2_Build_302" localSheetId="20">#REF!</definedName>
    <definedName name="P2_Build_302">#REF!</definedName>
    <definedName name="P2_Build_303" localSheetId="20">#REF!</definedName>
    <definedName name="P2_Build_303">#REF!</definedName>
    <definedName name="P2_Build_601" localSheetId="20">#REF!</definedName>
    <definedName name="P2_Build_601">#REF!</definedName>
    <definedName name="P2_Build_602" localSheetId="20">#REF!</definedName>
    <definedName name="P2_Build_602">#REF!</definedName>
    <definedName name="P3_Build_1001" localSheetId="20">#REF!</definedName>
    <definedName name="P3_Build_1001">#REF!</definedName>
    <definedName name="P3_Build_1002" localSheetId="20">#REF!</definedName>
    <definedName name="P3_Build_1002">#REF!</definedName>
    <definedName name="P3_Build_1003" localSheetId="20">#REF!</definedName>
    <definedName name="P3_Build_1003">#REF!</definedName>
    <definedName name="P3_Build_1004" localSheetId="20">#REF!</definedName>
    <definedName name="P3_Build_1004">#REF!</definedName>
    <definedName name="P3_Build_1005" localSheetId="20">#REF!</definedName>
    <definedName name="P3_Build_1005">#REF!</definedName>
    <definedName name="P3_Build_1006" localSheetId="20">#REF!</definedName>
    <definedName name="P3_Build_1006">#REF!</definedName>
    <definedName name="P3_Build_1007" localSheetId="20">#REF!</definedName>
    <definedName name="P3_Build_1007">#REF!</definedName>
    <definedName name="P3_Build_1008" localSheetId="20">#REF!</definedName>
    <definedName name="P3_Build_1008">#REF!</definedName>
    <definedName name="P3_Build_2001" localSheetId="20">#REF!</definedName>
    <definedName name="P3_Build_2001">#REF!</definedName>
    <definedName name="P3_Build_2002" localSheetId="20">#REF!</definedName>
    <definedName name="P3_Build_2002">#REF!</definedName>
    <definedName name="P3_Build_2003" localSheetId="20">#REF!</definedName>
    <definedName name="P3_Build_2003">#REF!</definedName>
    <definedName name="P3_Build_2005" localSheetId="20">#REF!</definedName>
    <definedName name="P3_Build_2005">#REF!</definedName>
    <definedName name="P3_Build_2006" localSheetId="20">#REF!</definedName>
    <definedName name="P3_Build_2006">#REF!</definedName>
    <definedName name="P3_Build_2007" localSheetId="20">#REF!</definedName>
    <definedName name="P3_Build_2007">#REF!</definedName>
    <definedName name="P3_Build_2008" localSheetId="20">#REF!</definedName>
    <definedName name="P3_Build_2008">#REF!</definedName>
    <definedName name="P3_Build_502" localSheetId="20">#REF!</definedName>
    <definedName name="P3_Build_502">#REF!</definedName>
    <definedName name="P3_Build_503" localSheetId="20">#REF!</definedName>
    <definedName name="P3_Build_503">#REF!</definedName>
    <definedName name="P3_Build_504" localSheetId="20">#REF!</definedName>
    <definedName name="P3_Build_504">#REF!</definedName>
    <definedName name="P4_Build_100" localSheetId="20">#REF!</definedName>
    <definedName name="P4_Build_100">#REF!</definedName>
    <definedName name="P4_Build_501" localSheetId="20">#REF!</definedName>
    <definedName name="P4_Build_501">#REF!</definedName>
    <definedName name="P4_Build_505" localSheetId="20">#REF!</definedName>
    <definedName name="P4_Build_505">#REF!</definedName>
    <definedName name="PACKAGE_1" localSheetId="20">#REF!</definedName>
    <definedName name="PACKAGE_1">#REF!</definedName>
    <definedName name="PACKAGE_2" localSheetId="20">#REF!</definedName>
    <definedName name="PACKAGE_2">#REF!</definedName>
    <definedName name="PACKAGE_3" localSheetId="20">#REF!</definedName>
    <definedName name="PACKAGE_3">#REF!</definedName>
    <definedName name="PACKAGE_4" localSheetId="20">#REF!</definedName>
    <definedName name="PACKAGE_4">#REF!</definedName>
    <definedName name="padresa" localSheetId="7">'ZTI - Krycí list'!$D$9</definedName>
    <definedName name="padresa">'ESL - Krycí list'!$D$9</definedName>
    <definedName name="pdic" localSheetId="7">'ZTI - Krycí list'!$I$9</definedName>
    <definedName name="pdic">'ESL - Krycí list'!$I$9</definedName>
    <definedName name="pico" localSheetId="7">'ZTI - Krycí list'!$I$8</definedName>
    <definedName name="pico">'ESL - Krycí list'!$I$8</definedName>
    <definedName name="pmisto" localSheetId="7">'ZTI - Krycí list'!$D$10</definedName>
    <definedName name="pmisto">'ESL - Krycí list'!$E$10</definedName>
    <definedName name="PocetMJ" localSheetId="4">'BP - Krycí list'!$G$6</definedName>
    <definedName name="PocetMJ" localSheetId="6">'[1]Krycí list'!$G$6</definedName>
    <definedName name="PocetMJ" localSheetId="5">'[1]Krycí list'!$G$6</definedName>
    <definedName name="PocetMJ" localSheetId="22">#REF!</definedName>
    <definedName name="PocetMJ" localSheetId="1">'ST - Krycí list'!$G$6</definedName>
    <definedName name="PocetMJ" localSheetId="3">'[2]Krycí list'!$G$6</definedName>
    <definedName name="PocetMJ" localSheetId="2">'[2]Krycí list'!$G$6</definedName>
    <definedName name="PocetMJ" localSheetId="16">'UT - Krycí list'!$G$6</definedName>
    <definedName name="PocetMJ" localSheetId="18">'[5]Krycí list'!$G$6</definedName>
    <definedName name="PocetMJ" localSheetId="17">'[5]Krycí list'!$G$6</definedName>
    <definedName name="PocetMJ" localSheetId="21">#REF!</definedName>
    <definedName name="PocetMJ" localSheetId="7">#REF!</definedName>
    <definedName name="PocetMJ" localSheetId="8">#REF!</definedName>
    <definedName name="PocetMJ">#REF!</definedName>
    <definedName name="PoptavkaID" localSheetId="7">'ZTI - Krycí list'!$A$1</definedName>
    <definedName name="PoptavkaID">'ESL - Krycí list'!$A$1</definedName>
    <definedName name="Poznamka" localSheetId="4">'BP - Krycí list'!$B$37</definedName>
    <definedName name="Poznamka" localSheetId="1">'ST - Krycí list'!$B$37</definedName>
    <definedName name="Poznamka">'UT - Krycí list'!$B$37</definedName>
    <definedName name="pPSC" localSheetId="7">'ZTI - Krycí list'!$C$10</definedName>
    <definedName name="pPSC">'ESL - Krycí list'!$D$10</definedName>
    <definedName name="Profese" localSheetId="18">'[5]Krycí list'!$E$2</definedName>
    <definedName name="Profese" localSheetId="17">'[5]Krycí list'!$E$2</definedName>
    <definedName name="Profese">'UT - Krycí list'!$E$2</definedName>
    <definedName name="PROJEKT" localSheetId="20">#REF!</definedName>
    <definedName name="PROJEKT">#REF!</definedName>
    <definedName name="Projektant" localSheetId="4">'BP - Krycí list'!$C$8</definedName>
    <definedName name="Projektant" localSheetId="6">'[1]Krycí list'!$C$8</definedName>
    <definedName name="Projektant" localSheetId="5">'[1]Krycí list'!$C$8</definedName>
    <definedName name="Projektant" localSheetId="1">'ST - Krycí list'!$C$8</definedName>
    <definedName name="Projektant" localSheetId="3">'[2]Krycí list'!$C$8</definedName>
    <definedName name="Projektant" localSheetId="2">'[2]Krycí list'!$C$8</definedName>
    <definedName name="Projektant" localSheetId="16">'UT - Krycí list'!$C$8</definedName>
    <definedName name="Projektant" localSheetId="18">'[5]Krycí list'!$C$8</definedName>
    <definedName name="Projektant" localSheetId="17">'[5]Krycí list'!$C$8</definedName>
    <definedName name="Projektant" localSheetId="7">'ZTI - Krycí list'!$D$8</definedName>
    <definedName name="Projektant">'ESL - Krycí list'!$D$8</definedName>
    <definedName name="PSV" localSheetId="4">[1]Rekapitulace!$F$27</definedName>
    <definedName name="PSV" localSheetId="6">[1]Rekapitulace!$F$27</definedName>
    <definedName name="PSV" localSheetId="5">'BP - Rekapitulace'!$F$27</definedName>
    <definedName name="PSV" localSheetId="1">[2]Rekapitulace!$F$31</definedName>
    <definedName name="PSV" localSheetId="3">[2]Rekapitulace!$F$31</definedName>
    <definedName name="PSV" localSheetId="2">'ST - Rekapitulace'!$F$31</definedName>
    <definedName name="PSV">[5]Rekapitulace!$F$17</definedName>
    <definedName name="PSV0" localSheetId="4">[1]Položky!#REF!</definedName>
    <definedName name="PSV0" localSheetId="6">'BP - Položky'!#REF!</definedName>
    <definedName name="PSV0" localSheetId="5">[1]Položky!#REF!</definedName>
    <definedName name="PSV0" localSheetId="1">[2]Položky!#REF!</definedName>
    <definedName name="PSV0" localSheetId="3">'ST - Položky'!#REF!</definedName>
    <definedName name="PSV0" localSheetId="2">[2]Položky!#REF!</definedName>
    <definedName name="PSV0">'UT - Položky'!#REF!</definedName>
    <definedName name="REV" localSheetId="20">#REF!</definedName>
    <definedName name="REV">#REF!</definedName>
    <definedName name="rozp" localSheetId="19" hidden="1">{#N/A,#N/A,TRUE,"Krycí list"}</definedName>
    <definedName name="rozp" localSheetId="20" hidden="1">{#N/A,#N/A,TRUE,"Krycí list"}</definedName>
    <definedName name="rozp" hidden="1">{#N/A,#N/A,TRUE,"Krycí list"}</definedName>
    <definedName name="SazbaDPH1" localSheetId="4">'BP - Krycí list'!$C$30</definedName>
    <definedName name="SazbaDPH1" localSheetId="6">'[1]Krycí list'!$C$30</definedName>
    <definedName name="SazbaDPH1" localSheetId="5">'[1]Krycí list'!$C$30</definedName>
    <definedName name="SazbaDPH1" localSheetId="9">'ESL - Krycí list'!$E$23</definedName>
    <definedName name="SazbaDPH1" localSheetId="22">'[3]Krycí list'!$C$30</definedName>
    <definedName name="SazbaDPH1" localSheetId="1">'ST - Krycí list'!$C$30</definedName>
    <definedName name="SazbaDPH1" localSheetId="3">'[2]Krycí list'!$C$30</definedName>
    <definedName name="SazbaDPH1" localSheetId="2">'[2]Krycí list'!$C$30</definedName>
    <definedName name="SazbaDPH1" localSheetId="16">'UT - Krycí list'!$C$30</definedName>
    <definedName name="SazbaDPH1" localSheetId="21">'[3]Krycí list'!$C$30</definedName>
    <definedName name="SazbaDPH1" localSheetId="7">'ZTI - Krycí list'!$E$23</definedName>
    <definedName name="SazbaDPH1" localSheetId="8">'[3]Krycí list'!$C$30</definedName>
    <definedName name="SazbaDPH1">'[4]Krycí list'!$C$30</definedName>
    <definedName name="SazbaDPH2" localSheetId="4">'BP - Krycí list'!$C$32</definedName>
    <definedName name="SazbaDPH2" localSheetId="6">'[1]Krycí list'!$C$32</definedName>
    <definedName name="SazbaDPH2" localSheetId="5">'[1]Krycí list'!$C$32</definedName>
    <definedName name="SazbaDPH2" localSheetId="9">'ESL - Krycí list'!$E$25</definedName>
    <definedName name="SazbaDPH2" localSheetId="22">'[3]Krycí list'!$C$32</definedName>
    <definedName name="SazbaDPH2" localSheetId="1">'ST - Krycí list'!$C$32</definedName>
    <definedName name="SazbaDPH2" localSheetId="3">'[2]Krycí list'!$C$32</definedName>
    <definedName name="SazbaDPH2" localSheetId="2">'[2]Krycí list'!$C$32</definedName>
    <definedName name="SazbaDPH2" localSheetId="16">'UT - Krycí list'!$C$32</definedName>
    <definedName name="SazbaDPH2" localSheetId="18">'[5]Krycí list'!$C$32</definedName>
    <definedName name="SazbaDPH2" localSheetId="17">'[5]Krycí list'!$C$32</definedName>
    <definedName name="SazbaDPH2" localSheetId="21">'[3]Krycí list'!$C$32</definedName>
    <definedName name="SazbaDPH2" localSheetId="7">'ZTI - Krycí list'!$E$25</definedName>
    <definedName name="SazbaDPH2" localSheetId="8">'[3]Krycí list'!$C$32</definedName>
    <definedName name="SazbaDPH2">'[4]Krycí list'!$C$32</definedName>
    <definedName name="SCHVALI1" localSheetId="20">#REF!</definedName>
    <definedName name="SCHVALI1">#REF!</definedName>
    <definedName name="SCHVALIL1" localSheetId="20">#REF!</definedName>
    <definedName name="SCHVALIL1">#REF!</definedName>
    <definedName name="SCHVALIL2" localSheetId="20">#REF!</definedName>
    <definedName name="SCHVALIL2">#REF!</definedName>
    <definedName name="SCHVALIL3" localSheetId="20">#REF!</definedName>
    <definedName name="SCHVALIL3">#REF!</definedName>
    <definedName name="SCHVALIL4" localSheetId="20">#REF!</definedName>
    <definedName name="SCHVALIL4">#REF!</definedName>
    <definedName name="SCHVALIL5" localSheetId="20">#REF!</definedName>
    <definedName name="SCHVALIL5">#REF!</definedName>
    <definedName name="SloupecCC" localSheetId="6">'BP - Položky'!$G$6</definedName>
    <definedName name="SloupecCC" localSheetId="22">#REF!</definedName>
    <definedName name="SloupecCC" localSheetId="3">'ST - Položky'!$G$6</definedName>
    <definedName name="SloupecCC" localSheetId="18">'UT - Položky'!$G$6</definedName>
    <definedName name="SloupecCC" localSheetId="21">#REF!</definedName>
    <definedName name="SloupecCC" localSheetId="7">#REF!</definedName>
    <definedName name="SloupecCC" localSheetId="8">#REF!</definedName>
    <definedName name="SloupecCC">#REF!</definedName>
    <definedName name="SloupecCisloPol" localSheetId="6">'BP - Položky'!$B$6</definedName>
    <definedName name="SloupecCisloPol" localSheetId="22">#REF!</definedName>
    <definedName name="SloupecCisloPol" localSheetId="3">'ST - Položky'!$B$6</definedName>
    <definedName name="SloupecCisloPol" localSheetId="18">'UT - Položky'!$B$6</definedName>
    <definedName name="SloupecCisloPol" localSheetId="21">#REF!</definedName>
    <definedName name="SloupecCisloPol" localSheetId="7">#REF!</definedName>
    <definedName name="SloupecCisloPol" localSheetId="8">#REF!</definedName>
    <definedName name="SloupecCisloPol">#REF!</definedName>
    <definedName name="SloupecJC" localSheetId="6">'BP - Položky'!$F$6</definedName>
    <definedName name="SloupecJC" localSheetId="22">#REF!</definedName>
    <definedName name="SloupecJC" localSheetId="3">'ST - Položky'!$F$6</definedName>
    <definedName name="SloupecJC" localSheetId="18">'UT - Položky'!$F$6</definedName>
    <definedName name="SloupecJC" localSheetId="21">#REF!</definedName>
    <definedName name="SloupecJC" localSheetId="7">#REF!</definedName>
    <definedName name="SloupecJC" localSheetId="8">#REF!</definedName>
    <definedName name="SloupecJC">#REF!</definedName>
    <definedName name="SloupecMJ" localSheetId="6">'BP - Položky'!$D$6</definedName>
    <definedName name="SloupecMJ" localSheetId="22">#REF!</definedName>
    <definedName name="SloupecMJ" localSheetId="3">'ST - Položky'!$D$6</definedName>
    <definedName name="SloupecMJ" localSheetId="18">'UT - Položky'!$D$6</definedName>
    <definedName name="SloupecMJ" localSheetId="21">#REF!</definedName>
    <definedName name="SloupecMJ" localSheetId="7">#REF!</definedName>
    <definedName name="SloupecMJ" localSheetId="8">#REF!</definedName>
    <definedName name="SloupecMJ">#REF!</definedName>
    <definedName name="SloupecMnozstvi" localSheetId="6">'BP - Položky'!$E$6</definedName>
    <definedName name="SloupecMnozstvi" localSheetId="22">#REF!</definedName>
    <definedName name="SloupecMnozstvi" localSheetId="3">'ST - Položky'!$E$6</definedName>
    <definedName name="SloupecMnozstvi" localSheetId="18">'UT - Položky'!$E$6</definedName>
    <definedName name="SloupecMnozstvi" localSheetId="21">#REF!</definedName>
    <definedName name="SloupecMnozstvi" localSheetId="7">#REF!</definedName>
    <definedName name="SloupecMnozstvi" localSheetId="8">#REF!</definedName>
    <definedName name="SloupecMnozstvi">#REF!</definedName>
    <definedName name="SloupecNazPol" localSheetId="6">'BP - Položky'!$C$6</definedName>
    <definedName name="SloupecNazPol" localSheetId="22">#REF!</definedName>
    <definedName name="SloupecNazPol" localSheetId="3">'ST - Položky'!$C$6</definedName>
    <definedName name="SloupecNazPol" localSheetId="18">'UT - Položky'!$C$6</definedName>
    <definedName name="SloupecNazPol" localSheetId="21">#REF!</definedName>
    <definedName name="SloupecNazPol" localSheetId="7">#REF!</definedName>
    <definedName name="SloupecNazPol" localSheetId="8">#REF!</definedName>
    <definedName name="SloupecNazPol">#REF!</definedName>
    <definedName name="SloupecPC" localSheetId="6">'BP - Položky'!$A$6</definedName>
    <definedName name="SloupecPC" localSheetId="22">#REF!</definedName>
    <definedName name="SloupecPC" localSheetId="3">'ST - Položky'!$A$6</definedName>
    <definedName name="SloupecPC" localSheetId="18">'UT - Položky'!$A$6</definedName>
    <definedName name="SloupecPC" localSheetId="21">#REF!</definedName>
    <definedName name="SloupecPC" localSheetId="7">#REF!</definedName>
    <definedName name="SloupecPC" localSheetId="8">#REF!</definedName>
    <definedName name="SloupecPC">#REF!</definedName>
    <definedName name="smaz" localSheetId="19" hidden="1">{#N/A,#N/A,TRUE,"Krycí list"}</definedName>
    <definedName name="smaz" localSheetId="20" hidden="1">{#N/A,#N/A,TRUE,"Krycí list"}</definedName>
    <definedName name="smaz" hidden="1">{#N/A,#N/A,TRUE,"Krycí list"}</definedName>
    <definedName name="solver_lin" localSheetId="6" hidden="1">0</definedName>
    <definedName name="solver_lin" localSheetId="3" hidden="1">0</definedName>
    <definedName name="solver_lin" localSheetId="18" hidden="1">0</definedName>
    <definedName name="solver_num" localSheetId="6" hidden="1">0</definedName>
    <definedName name="solver_num" localSheetId="3" hidden="1">0</definedName>
    <definedName name="solver_num" localSheetId="18" hidden="1">0</definedName>
    <definedName name="solver_opt" localSheetId="6" hidden="1">'BP - Položky'!#REF!</definedName>
    <definedName name="solver_opt" localSheetId="3" hidden="1">'ST - Položky'!#REF!</definedName>
    <definedName name="solver_opt" localSheetId="18" hidden="1">'UT - Položky'!#REF!</definedName>
    <definedName name="solver_typ" localSheetId="6" hidden="1">1</definedName>
    <definedName name="solver_typ" localSheetId="3" hidden="1">1</definedName>
    <definedName name="solver_typ" localSheetId="18" hidden="1">1</definedName>
    <definedName name="solver_val" localSheetId="6" hidden="1">0</definedName>
    <definedName name="solver_val" localSheetId="3" hidden="1">0</definedName>
    <definedName name="solver_val" localSheetId="18" hidden="1">0</definedName>
    <definedName name="soupis" localSheetId="19" hidden="1">{#N/A,#N/A,TRUE,"Krycí list"}</definedName>
    <definedName name="soupis" localSheetId="20" hidden="1">{#N/A,#N/A,TRUE,"Krycí list"}</definedName>
    <definedName name="soupis" hidden="1">{#N/A,#N/A,TRUE,"Krycí list"}</definedName>
    <definedName name="soustava" localSheetId="18">'[5]Krycí list'!$C$2</definedName>
    <definedName name="soustava" localSheetId="17">'[5]Krycí list'!$C$2</definedName>
    <definedName name="soustava">'UT - Krycí list'!$C$2</definedName>
    <definedName name="soustva">'UT - Krycí list'!$C$2</definedName>
    <definedName name="SPD" localSheetId="20">#REF!</definedName>
    <definedName name="SPD">#REF!</definedName>
    <definedName name="SSSSSS" localSheetId="19" hidden="1">{#N/A,#N/A,TRUE,"Krycí list"}</definedName>
    <definedName name="SSSSSS" localSheetId="20" hidden="1">{#N/A,#N/A,TRUE,"Krycí list"}</definedName>
    <definedName name="SSSSSS" hidden="1">{#N/A,#N/A,TRUE,"Krycí list"}</definedName>
    <definedName name="summary" localSheetId="19" hidden="1">{#N/A,#N/A,TRUE,"Krycí list"}</definedName>
    <definedName name="summary" localSheetId="20" hidden="1">{#N/A,#N/A,TRUE,"Krycí list"}</definedName>
    <definedName name="summary" hidden="1">{#N/A,#N/A,TRUE,"Krycí list"}</definedName>
    <definedName name="tab" localSheetId="20">#REF!</definedName>
    <definedName name="tab">#REF!</definedName>
    <definedName name="Typ" localSheetId="4">[1]Položky!#REF!</definedName>
    <definedName name="Typ" localSheetId="6">'BP - Položky'!#REF!</definedName>
    <definedName name="Typ" localSheetId="5">[1]Položky!#REF!</definedName>
    <definedName name="Typ" localSheetId="1">[2]Položky!#REF!</definedName>
    <definedName name="Typ" localSheetId="3">'ST - Položky'!#REF!</definedName>
    <definedName name="Typ" localSheetId="2">[2]Položky!#REF!</definedName>
    <definedName name="Typ">'UT - Položky'!#REF!</definedName>
    <definedName name="UKOL" localSheetId="20">#REF!</definedName>
    <definedName name="UKOL">#REF!</definedName>
    <definedName name="VIZA" localSheetId="19" hidden="1">{#N/A,#N/A,TRUE,"Krycí list"}</definedName>
    <definedName name="VIZA" localSheetId="20" hidden="1">{#N/A,#N/A,TRUE,"Krycí list"}</definedName>
    <definedName name="VIZA" hidden="1">{#N/A,#N/A,TRUE,"Krycí list"}</definedName>
    <definedName name="VIZA12" localSheetId="19" hidden="1">{#N/A,#N/A,TRUE,"Krycí list"}</definedName>
    <definedName name="VIZA12" localSheetId="20" hidden="1">{#N/A,#N/A,TRUE,"Krycí list"}</definedName>
    <definedName name="VIZA12" hidden="1">{#N/A,#N/A,TRUE,"Krycí list"}</definedName>
    <definedName name="viza2" localSheetId="19" hidden="1">{#N/A,#N/A,TRUE,"Krycí list"}</definedName>
    <definedName name="viza2" localSheetId="20" hidden="1">{#N/A,#N/A,TRUE,"Krycí list"}</definedName>
    <definedName name="viza2" hidden="1">{#N/A,#N/A,TRUE,"Krycí list"}</definedName>
    <definedName name="VN" localSheetId="19" hidden="1">{#N/A,#N/A,TRUE,"Krycí list"}</definedName>
    <definedName name="VN" localSheetId="20" hidden="1">{#N/A,#N/A,TRUE,"Krycí list"}</definedName>
    <definedName name="VN" hidden="1">{#N/A,#N/A,TRUE,"Krycí list"}</definedName>
    <definedName name="VRN" localSheetId="4">[1]Rekapitulace!$H$40</definedName>
    <definedName name="VRN" localSheetId="6">[1]Rekapitulace!$H$40</definedName>
    <definedName name="VRN" localSheetId="5">'BP - Rekapitulace'!$H$40</definedName>
    <definedName name="VRN" localSheetId="1">[2]Rekapitulace!$H$44</definedName>
    <definedName name="VRN" localSheetId="3">[2]Rekapitulace!$H$44</definedName>
    <definedName name="VRN" localSheetId="2">'ST - Rekapitulace'!$H$44</definedName>
    <definedName name="VRN" localSheetId="18">[5]Rekapitulace!$H$24</definedName>
    <definedName name="VRN">'UT - Rekapitulace'!$H$24</definedName>
    <definedName name="VRNKc" localSheetId="4">[1]Rekapitulace!#REF!</definedName>
    <definedName name="VRNKc" localSheetId="6">[1]Rekapitulace!#REF!</definedName>
    <definedName name="VRNKc" localSheetId="5">'BP - Rekapitulace'!#REF!</definedName>
    <definedName name="VRNKc" localSheetId="1">[2]Rekapitulace!#REF!</definedName>
    <definedName name="VRNKc" localSheetId="3">[2]Rekapitulace!#REF!</definedName>
    <definedName name="VRNKc" localSheetId="2">'ST - Rekapitulace'!#REF!</definedName>
    <definedName name="VRNKc" localSheetId="18">[5]Rekapitulace!#REF!</definedName>
    <definedName name="VRNKc">'UT - Rekapitulace'!#REF!</definedName>
    <definedName name="VRNnazev" localSheetId="4">[1]Rekapitulace!#REF!</definedName>
    <definedName name="VRNnazev" localSheetId="6">[1]Rekapitulace!#REF!</definedName>
    <definedName name="VRNnazev" localSheetId="5">'BP - Rekapitulace'!#REF!</definedName>
    <definedName name="VRNnazev" localSheetId="1">[2]Rekapitulace!#REF!</definedName>
    <definedName name="VRNnazev" localSheetId="3">[2]Rekapitulace!#REF!</definedName>
    <definedName name="VRNnazev" localSheetId="2">'ST - Rekapitulace'!#REF!</definedName>
    <definedName name="VRNnazev" localSheetId="18">[5]Rekapitulace!#REF!</definedName>
    <definedName name="VRNnazev">'UT - Rekapitulace'!#REF!</definedName>
    <definedName name="VRNproc" localSheetId="4">[1]Rekapitulace!#REF!</definedName>
    <definedName name="VRNproc" localSheetId="6">[1]Rekapitulace!#REF!</definedName>
    <definedName name="VRNproc" localSheetId="5">'BP - Rekapitulace'!#REF!</definedName>
    <definedName name="VRNproc" localSheetId="1">[2]Rekapitulace!#REF!</definedName>
    <definedName name="VRNproc" localSheetId="3">[2]Rekapitulace!#REF!</definedName>
    <definedName name="VRNproc" localSheetId="2">'ST - Rekapitulace'!#REF!</definedName>
    <definedName name="VRNproc" localSheetId="18">[5]Rekapitulace!#REF!</definedName>
    <definedName name="VRNproc">'UT - Rekapitulace'!#REF!</definedName>
    <definedName name="VRNzakl" localSheetId="4">[1]Rekapitulace!#REF!</definedName>
    <definedName name="VRNzakl" localSheetId="6">[1]Rekapitulace!#REF!</definedName>
    <definedName name="VRNzakl" localSheetId="5">'BP - Rekapitulace'!#REF!</definedName>
    <definedName name="VRNzakl" localSheetId="1">[2]Rekapitulace!#REF!</definedName>
    <definedName name="VRNzakl" localSheetId="3">[2]Rekapitulace!#REF!</definedName>
    <definedName name="VRNzakl" localSheetId="2">'ST - Rekapitulace'!#REF!</definedName>
    <definedName name="VRNzakl" localSheetId="18">[5]Rekapitulace!#REF!</definedName>
    <definedName name="VRNzakl">'UT - Rekapitulace'!#REF!</definedName>
    <definedName name="Vypracoval" localSheetId="7">'ZTI - Krycí list'!$D$14</definedName>
    <definedName name="Vypracoval">'ESL - Krycí list'!$D$14</definedName>
    <definedName name="wrn.Kontrolní._.rozpočet." localSheetId="19" hidden="1">{#N/A,#N/A,TRUE,"Krycí list"}</definedName>
    <definedName name="wrn.Kontrolní._.rozpočet." localSheetId="20" hidden="1">{#N/A,#N/A,TRUE,"Krycí list"}</definedName>
    <definedName name="wrn.Kontrolní._.rozpočet." hidden="1">{#N/A,#N/A,TRUE,"Krycí list"}</definedName>
    <definedName name="wrn.Kontrolní._.rozpoeet." localSheetId="19" hidden="1">{#N/A,#N/A,TRUE,"Krycí list"}</definedName>
    <definedName name="wrn.Kontrolní._.rozpoeet." localSheetId="20" hidden="1">{#N/A,#N/A,TRUE,"Krycí list"}</definedName>
    <definedName name="wrn.Kontrolní._.rozpoeet." hidden="1">{#N/A,#N/A,TRUE,"Krycí list"}</definedName>
    <definedName name="Z_B7E7C763_C459_487D_8ABA_5CFDDFBD5A84_.wvu.Cols" localSheetId="9" hidden="1">'ESL - Krycí list'!$A:$A</definedName>
    <definedName name="Z_B7E7C763_C459_487D_8ABA_5CFDDFBD5A84_.wvu.Cols" localSheetId="7" hidden="1">'ZTI - Krycí list'!$A:$A</definedName>
    <definedName name="Z_B7E7C763_C459_487D_8ABA_5CFDDFBD5A84_.wvu.PrintArea" localSheetId="9" hidden="1">'ESL - Krycí list'!$B$1:$J$36</definedName>
    <definedName name="Z_B7E7C763_C459_487D_8ABA_5CFDDFBD5A84_.wvu.PrintArea" localSheetId="7" hidden="1">'ZTI - Krycí list'!$B$1:$J$36</definedName>
    <definedName name="Zakazka" localSheetId="4">'BP - Krycí list'!$G$11</definedName>
    <definedName name="Zakazka" localSheetId="1">'ST - Krycí list'!$G$11</definedName>
    <definedName name="Zakazka">'UT - Krycí list'!$G$11</definedName>
    <definedName name="ZAKAZNIK" localSheetId="20">#REF!</definedName>
    <definedName name="ZAKAZNIK">#REF!</definedName>
    <definedName name="Zaklad22" localSheetId="4">'BP - Krycí list'!$F$32</definedName>
    <definedName name="Zaklad22" localSheetId="1">'ST - Krycí list'!$F$32</definedName>
    <definedName name="Zaklad22">'UT - Krycí list'!$F$32</definedName>
    <definedName name="Zaklad5" localSheetId="4">'BP - Krycí list'!$F$30</definedName>
    <definedName name="Zaklad5" localSheetId="1">'ST - Krycí list'!$F$30</definedName>
    <definedName name="Zaklad5">'UT - Krycí list'!$F$30</definedName>
    <definedName name="ZakladDPHSni" localSheetId="22">[6]Stavba!$G$23</definedName>
    <definedName name="ZakladDPHSni" localSheetId="21">[6]Stavba!$G$23</definedName>
    <definedName name="ZakladDPHSni" localSheetId="7">'ZTI - Krycí list'!$G$23</definedName>
    <definedName name="ZakladDPHSni" localSheetId="8">[6]Stavba!$G$23</definedName>
    <definedName name="ZakladDPHSni">[7]Stavba!$G$23</definedName>
    <definedName name="ZakladDPHSniVypocet" localSheetId="9">'ESL - Krycí list'!$F$42</definedName>
    <definedName name="ZakladDPHSniVypocet" localSheetId="7">'ZTI - Krycí list'!$F$40</definedName>
    <definedName name="ZakladDPHZakl" localSheetId="7">'ZTI - Krycí list'!$G$25</definedName>
    <definedName name="ZakladDPHZakl">'ESL - Krycí list'!$G$25</definedName>
    <definedName name="ZakladDPHZaklVypocet" localSheetId="9">'ESL - Krycí list'!$G$42</definedName>
    <definedName name="ZakladDPHZaklVypocet" localSheetId="7">'ZTI - Krycí list'!$G$40</definedName>
    <definedName name="ZaObjednatele">'ESL - Krycí list'!$G$34</definedName>
    <definedName name="Zaokrouhleni" localSheetId="22">[6]Stavba!$G$27</definedName>
    <definedName name="Zaokrouhleni" localSheetId="21">[6]Stavba!$G$27</definedName>
    <definedName name="Zaokrouhleni" localSheetId="7">'ZTI - Krycí list'!$G$27</definedName>
    <definedName name="Zaokrouhleni" localSheetId="8">[6]Stavba!$G$27</definedName>
    <definedName name="Zaokrouhleni">[7]Stavba!$G$27</definedName>
    <definedName name="Zařazení" localSheetId="18">'[5]Krycí list'!$A$2</definedName>
    <definedName name="Zařazení" localSheetId="17">'[5]Krycí list'!$A$2</definedName>
    <definedName name="Zařazení">'UT - Krycí list'!$A$2</definedName>
    <definedName name="ZaZhotovitele">'ESL - Krycí list'!$D$34</definedName>
    <definedName name="Zhotovitel" localSheetId="4">'BP - Krycí list'!$C$11:$E$11</definedName>
    <definedName name="Zhotovitel" localSheetId="1">'ST - Krycí list'!$C$11:$E$11</definedName>
    <definedName name="Zhotovitel" localSheetId="16">'UT - Krycí list'!$C$11:$E$11</definedName>
    <definedName name="Zhotovitel" localSheetId="7">'ZTI - Krycí list'!$D$11:$G$11</definedName>
    <definedName name="Zhotovitel">'ESL - Krycí list'!$D$11:$G$11</definedName>
    <definedName name="ZPRAC1" localSheetId="20">#REF!</definedName>
    <definedName name="ZPRAC1">#REF!</definedName>
    <definedName name="ZPRAC2" localSheetId="20">#REF!</definedName>
    <definedName name="ZPRAC2">#REF!</definedName>
    <definedName name="ZPRAC3" localSheetId="20">#REF!</definedName>
    <definedName name="ZPRAC3">#REF!</definedName>
    <definedName name="ZPRAC4" localSheetId="20">#REF!</definedName>
    <definedName name="ZPRAC4">#REF!</definedName>
  </definedNames>
  <calcPr calcId="152511"/>
</workbook>
</file>

<file path=xl/calcChain.xml><?xml version="1.0" encoding="utf-8"?>
<calcChain xmlns="http://schemas.openxmlformats.org/spreadsheetml/2006/main">
  <c r="E10" i="15" l="1"/>
  <c r="G136" i="24"/>
  <c r="G135" i="24"/>
  <c r="G123" i="24"/>
  <c r="G124" i="24"/>
  <c r="G125" i="24"/>
  <c r="G126" i="24"/>
  <c r="G127" i="24"/>
  <c r="G128" i="24"/>
  <c r="G129" i="24"/>
  <c r="G130" i="24"/>
  <c r="G131" i="24"/>
  <c r="G132" i="24"/>
  <c r="G133" i="24"/>
  <c r="G122" i="24"/>
  <c r="G121" i="24"/>
  <c r="G120" i="24"/>
  <c r="G118" i="24"/>
  <c r="G116" i="24"/>
  <c r="G114" i="24"/>
  <c r="G112" i="24"/>
  <c r="G110" i="24"/>
  <c r="G108" i="24"/>
  <c r="G106" i="24"/>
  <c r="G58" i="24"/>
  <c r="G59" i="24"/>
  <c r="G60" i="24"/>
  <c r="G61" i="24"/>
  <c r="G62" i="24"/>
  <c r="G63" i="24"/>
  <c r="G64" i="24"/>
  <c r="G65" i="24"/>
  <c r="G66" i="24"/>
  <c r="G67" i="24"/>
  <c r="G68" i="24"/>
  <c r="G69" i="24"/>
  <c r="G70" i="24"/>
  <c r="G71" i="24"/>
  <c r="G72" i="24"/>
  <c r="G73" i="24"/>
  <c r="G74" i="24"/>
  <c r="G75" i="24"/>
  <c r="G76" i="24"/>
  <c r="G77" i="24"/>
  <c r="G78" i="24"/>
  <c r="G79" i="24"/>
  <c r="G80" i="24"/>
  <c r="G81" i="24"/>
  <c r="G82" i="24"/>
  <c r="G83" i="24"/>
  <c r="G84" i="24"/>
  <c r="G85" i="24"/>
  <c r="G86" i="24"/>
  <c r="G87" i="24"/>
  <c r="G88" i="24"/>
  <c r="G89" i="24"/>
  <c r="G90" i="24"/>
  <c r="G91" i="24"/>
  <c r="G92" i="24"/>
  <c r="G93" i="24"/>
  <c r="G94" i="24"/>
  <c r="G95" i="24"/>
  <c r="G96" i="24"/>
  <c r="G97" i="24"/>
  <c r="G98" i="24"/>
  <c r="G99" i="24"/>
  <c r="G100" i="24"/>
  <c r="G101" i="24"/>
  <c r="G102" i="24"/>
  <c r="G103" i="24"/>
  <c r="G104" i="24"/>
  <c r="G57" i="24"/>
  <c r="G43" i="24"/>
  <c r="G44" i="24"/>
  <c r="G45" i="24"/>
  <c r="G46" i="24"/>
  <c r="G47" i="24"/>
  <c r="G48" i="24"/>
  <c r="G49" i="24"/>
  <c r="G50" i="24"/>
  <c r="G51" i="24"/>
  <c r="G52" i="24"/>
  <c r="G53" i="24"/>
  <c r="G54" i="24"/>
  <c r="G55" i="24"/>
  <c r="G42" i="24"/>
  <c r="G20" i="24"/>
  <c r="G21" i="24"/>
  <c r="G22" i="24"/>
  <c r="G23" i="24"/>
  <c r="G24" i="24"/>
  <c r="G25" i="24"/>
  <c r="G26" i="24"/>
  <c r="G27" i="24"/>
  <c r="G28" i="24"/>
  <c r="G29" i="24"/>
  <c r="G30" i="24"/>
  <c r="G31" i="24"/>
  <c r="G32" i="24"/>
  <c r="G33" i="24"/>
  <c r="G34" i="24"/>
  <c r="G35" i="24"/>
  <c r="G36" i="24"/>
  <c r="G37" i="24"/>
  <c r="G38" i="24"/>
  <c r="G19" i="24"/>
  <c r="G17" i="24"/>
  <c r="G10" i="24"/>
  <c r="G11" i="24"/>
  <c r="G12" i="24"/>
  <c r="G13" i="24"/>
  <c r="G14" i="24"/>
  <c r="G15" i="24"/>
  <c r="G9" i="24"/>
  <c r="G22" i="28"/>
  <c r="C986" i="30" l="1"/>
  <c r="BE985" i="30"/>
  <c r="BC985" i="30"/>
  <c r="BB985" i="30"/>
  <c r="BA985" i="30"/>
  <c r="G985" i="30"/>
  <c r="BD985" i="30" s="1"/>
  <c r="BE984" i="30"/>
  <c r="BC984" i="30"/>
  <c r="BB984" i="30"/>
  <c r="BA984" i="30"/>
  <c r="G984" i="30"/>
  <c r="BD984" i="30" s="1"/>
  <c r="BE983" i="30"/>
  <c r="BC983" i="30"/>
  <c r="BB983" i="30"/>
  <c r="BA983" i="30"/>
  <c r="G983" i="30"/>
  <c r="BD983" i="30" s="1"/>
  <c r="BE982" i="30"/>
  <c r="BC982" i="30"/>
  <c r="BB982" i="30"/>
  <c r="BA982" i="30"/>
  <c r="G982" i="30"/>
  <c r="BD982" i="30" s="1"/>
  <c r="C980" i="30"/>
  <c r="BE979" i="30"/>
  <c r="BD979" i="30"/>
  <c r="BC979" i="30"/>
  <c r="BA979" i="30"/>
  <c r="G979" i="30"/>
  <c r="BB979" i="30" s="1"/>
  <c r="BE978" i="30"/>
  <c r="BD978" i="30"/>
  <c r="BC978" i="30"/>
  <c r="BA978" i="30"/>
  <c r="G978" i="30"/>
  <c r="BB978" i="30" s="1"/>
  <c r="BE977" i="30"/>
  <c r="BD977" i="30"/>
  <c r="BC977" i="30"/>
  <c r="BA977" i="30"/>
  <c r="G977" i="30"/>
  <c r="BB977" i="30" s="1"/>
  <c r="BE976" i="30"/>
  <c r="BD976" i="30"/>
  <c r="BC976" i="30"/>
  <c r="BA976" i="30"/>
  <c r="G976" i="30"/>
  <c r="BB976" i="30" s="1"/>
  <c r="BE975" i="30"/>
  <c r="BD975" i="30"/>
  <c r="BC975" i="30"/>
  <c r="BA975" i="30"/>
  <c r="G975" i="30"/>
  <c r="BB975" i="30" s="1"/>
  <c r="BE974" i="30"/>
  <c r="BD974" i="30"/>
  <c r="BC974" i="30"/>
  <c r="BB974" i="30"/>
  <c r="BA974" i="30"/>
  <c r="G974" i="30"/>
  <c r="BE973" i="30"/>
  <c r="BD973" i="30"/>
  <c r="BC973" i="30"/>
  <c r="BA973" i="30"/>
  <c r="G973" i="30"/>
  <c r="BB973" i="30" s="1"/>
  <c r="BE972" i="30"/>
  <c r="BD972" i="30"/>
  <c r="BC972" i="30"/>
  <c r="BA972" i="30"/>
  <c r="G972" i="30"/>
  <c r="BB972" i="30" s="1"/>
  <c r="BE971" i="30"/>
  <c r="BD971" i="30"/>
  <c r="BC971" i="30"/>
  <c r="BA971" i="30"/>
  <c r="G971" i="30"/>
  <c r="BB971" i="30" s="1"/>
  <c r="BE970" i="30"/>
  <c r="BD970" i="30"/>
  <c r="BC970" i="30"/>
  <c r="BA970" i="30"/>
  <c r="G970" i="30"/>
  <c r="BB970" i="30" s="1"/>
  <c r="BE969" i="30"/>
  <c r="BD969" i="30"/>
  <c r="BC969" i="30"/>
  <c r="BA969" i="30"/>
  <c r="G969" i="30"/>
  <c r="BB969" i="30" s="1"/>
  <c r="BE968" i="30"/>
  <c r="BD968" i="30"/>
  <c r="BC968" i="30"/>
  <c r="BA968" i="30"/>
  <c r="G968" i="30"/>
  <c r="BB968" i="30" s="1"/>
  <c r="BE967" i="30"/>
  <c r="BD967" i="30"/>
  <c r="BC967" i="30"/>
  <c r="BA967" i="30"/>
  <c r="G967" i="30"/>
  <c r="BB967" i="30" s="1"/>
  <c r="BE966" i="30"/>
  <c r="BD966" i="30"/>
  <c r="BC966" i="30"/>
  <c r="BA966" i="30"/>
  <c r="G966" i="30"/>
  <c r="BB966" i="30" s="1"/>
  <c r="BE965" i="30"/>
  <c r="BD965" i="30"/>
  <c r="BC965" i="30"/>
  <c r="BA965" i="30"/>
  <c r="G965" i="30"/>
  <c r="BB965" i="30" s="1"/>
  <c r="BE964" i="30"/>
  <c r="BD964" i="30"/>
  <c r="BC964" i="30"/>
  <c r="BB964" i="30"/>
  <c r="BA964" i="30"/>
  <c r="G964" i="30"/>
  <c r="BE963" i="30"/>
  <c r="BD963" i="30"/>
  <c r="BC963" i="30"/>
  <c r="BA963" i="30"/>
  <c r="G963" i="30"/>
  <c r="BB963" i="30" s="1"/>
  <c r="BE962" i="30"/>
  <c r="BD962" i="30"/>
  <c r="BC962" i="30"/>
  <c r="BB962" i="30"/>
  <c r="BA962" i="30"/>
  <c r="G962" i="30"/>
  <c r="BE961" i="30"/>
  <c r="BD961" i="30"/>
  <c r="BC961" i="30"/>
  <c r="BA961" i="30"/>
  <c r="G961" i="30"/>
  <c r="BB961" i="30" s="1"/>
  <c r="BE960" i="30"/>
  <c r="BD960" i="30"/>
  <c r="BC960" i="30"/>
  <c r="BA960" i="30"/>
  <c r="G960" i="30"/>
  <c r="BB960" i="30" s="1"/>
  <c r="BE959" i="30"/>
  <c r="BD959" i="30"/>
  <c r="BC959" i="30"/>
  <c r="BA959" i="30"/>
  <c r="G959" i="30"/>
  <c r="BB959" i="30" s="1"/>
  <c r="BE958" i="30"/>
  <c r="BD958" i="30"/>
  <c r="BC958" i="30"/>
  <c r="BA958" i="30"/>
  <c r="G958" i="30"/>
  <c r="BB958" i="30" s="1"/>
  <c r="BE957" i="30"/>
  <c r="BD957" i="30"/>
  <c r="BC957" i="30"/>
  <c r="BA957" i="30"/>
  <c r="G957" i="30"/>
  <c r="BB957" i="30" s="1"/>
  <c r="BE956" i="30"/>
  <c r="BD956" i="30"/>
  <c r="BC956" i="30"/>
  <c r="BA956" i="30"/>
  <c r="G956" i="30"/>
  <c r="BB956" i="30" s="1"/>
  <c r="BE955" i="30"/>
  <c r="BD955" i="30"/>
  <c r="BC955" i="30"/>
  <c r="BA955" i="30"/>
  <c r="G955" i="30"/>
  <c r="BB955" i="30" s="1"/>
  <c r="BE954" i="30"/>
  <c r="BD954" i="30"/>
  <c r="BC954" i="30"/>
  <c r="BA954" i="30"/>
  <c r="G954" i="30"/>
  <c r="BB954" i="30" s="1"/>
  <c r="BE953" i="30"/>
  <c r="BD953" i="30"/>
  <c r="BC953" i="30"/>
  <c r="BA953" i="30"/>
  <c r="G953" i="30"/>
  <c r="BB953" i="30" s="1"/>
  <c r="BE952" i="30"/>
  <c r="BD952" i="30"/>
  <c r="BC952" i="30"/>
  <c r="BA952" i="30"/>
  <c r="G952" i="30"/>
  <c r="BB952" i="30" s="1"/>
  <c r="BE951" i="30"/>
  <c r="BD951" i="30"/>
  <c r="BC951" i="30"/>
  <c r="BA951" i="30"/>
  <c r="G951" i="30"/>
  <c r="BB951" i="30" s="1"/>
  <c r="BE950" i="30"/>
  <c r="BD950" i="30"/>
  <c r="BC950" i="30"/>
  <c r="BA950" i="30"/>
  <c r="G950" i="30"/>
  <c r="BB950" i="30" s="1"/>
  <c r="BE949" i="30"/>
  <c r="BD949" i="30"/>
  <c r="BC949" i="30"/>
  <c r="BA949" i="30"/>
  <c r="G949" i="30"/>
  <c r="BB949" i="30" s="1"/>
  <c r="BE948" i="30"/>
  <c r="BD948" i="30"/>
  <c r="BC948" i="30"/>
  <c r="BB948" i="30"/>
  <c r="BA948" i="30"/>
  <c r="G948" i="30"/>
  <c r="BE947" i="30"/>
  <c r="BD947" i="30"/>
  <c r="BC947" i="30"/>
  <c r="BA947" i="30"/>
  <c r="G947" i="30"/>
  <c r="BB947" i="30" s="1"/>
  <c r="BE946" i="30"/>
  <c r="BD946" i="30"/>
  <c r="BC946" i="30"/>
  <c r="BB946" i="30"/>
  <c r="BA946" i="30"/>
  <c r="G946" i="30"/>
  <c r="C944" i="30"/>
  <c r="BE942" i="30"/>
  <c r="BD942" i="30"/>
  <c r="BC942" i="30"/>
  <c r="BA942" i="30"/>
  <c r="G942" i="30"/>
  <c r="BB942" i="30" s="1"/>
  <c r="BE875" i="30"/>
  <c r="BD875" i="30"/>
  <c r="BC875" i="30"/>
  <c r="BA875" i="30"/>
  <c r="BA944" i="30" s="1"/>
  <c r="G875" i="30"/>
  <c r="BB875" i="30" s="1"/>
  <c r="BE874" i="30"/>
  <c r="BD874" i="30"/>
  <c r="BC874" i="30"/>
  <c r="BB874" i="30"/>
  <c r="BA874" i="30"/>
  <c r="G874" i="30"/>
  <c r="C872" i="30"/>
  <c r="BE871" i="30"/>
  <c r="BD871" i="30"/>
  <c r="BC871" i="30"/>
  <c r="BA871" i="30"/>
  <c r="G871" i="30"/>
  <c r="BB871" i="30" s="1"/>
  <c r="BE864" i="30"/>
  <c r="BD864" i="30"/>
  <c r="BC864" i="30"/>
  <c r="BB864" i="30"/>
  <c r="BA864" i="30"/>
  <c r="G864" i="30"/>
  <c r="BE860" i="30"/>
  <c r="BD860" i="30"/>
  <c r="BC860" i="30"/>
  <c r="BA860" i="30"/>
  <c r="G860" i="30"/>
  <c r="C858" i="30"/>
  <c r="BE857" i="30"/>
  <c r="BD857" i="30"/>
  <c r="BC857" i="30"/>
  <c r="BB857" i="30"/>
  <c r="BA857" i="30"/>
  <c r="G857" i="30"/>
  <c r="BE855" i="30"/>
  <c r="BD855" i="30"/>
  <c r="BC855" i="30"/>
  <c r="BA855" i="30"/>
  <c r="G855" i="30"/>
  <c r="BB855" i="30" s="1"/>
  <c r="BE824" i="30"/>
  <c r="BD824" i="30"/>
  <c r="BC824" i="30"/>
  <c r="BA824" i="30"/>
  <c r="G824" i="30"/>
  <c r="BB824" i="30" s="1"/>
  <c r="BE823" i="30"/>
  <c r="BD823" i="30"/>
  <c r="BC823" i="30"/>
  <c r="BC858" i="30" s="1"/>
  <c r="BA823" i="30"/>
  <c r="G823" i="30"/>
  <c r="BB823" i="30" s="1"/>
  <c r="C821" i="30"/>
  <c r="BE820" i="30"/>
  <c r="BD820" i="30"/>
  <c r="BC820" i="30"/>
  <c r="BA820" i="30"/>
  <c r="G820" i="30"/>
  <c r="BB820" i="30" s="1"/>
  <c r="BE818" i="30"/>
  <c r="BD818" i="30"/>
  <c r="BC818" i="30"/>
  <c r="BB818" i="30"/>
  <c r="BA818" i="30"/>
  <c r="G818" i="30"/>
  <c r="BE815" i="30"/>
  <c r="BD815" i="30"/>
  <c r="BC815" i="30"/>
  <c r="BA815" i="30"/>
  <c r="G815" i="30"/>
  <c r="BB815" i="30" s="1"/>
  <c r="BE810" i="30"/>
  <c r="BD810" i="30"/>
  <c r="BC810" i="30"/>
  <c r="BA810" i="30"/>
  <c r="G810" i="30"/>
  <c r="BB810" i="30" s="1"/>
  <c r="BE807" i="30"/>
  <c r="BD807" i="30"/>
  <c r="BC807" i="30"/>
  <c r="BA807" i="30"/>
  <c r="G807" i="30"/>
  <c r="C805" i="30"/>
  <c r="BE804" i="30"/>
  <c r="BD804" i="30"/>
  <c r="BC804" i="30"/>
  <c r="BA804" i="30"/>
  <c r="G804" i="30"/>
  <c r="BB804" i="30" s="1"/>
  <c r="BE798" i="30"/>
  <c r="BD798" i="30"/>
  <c r="BC798" i="30"/>
  <c r="BA798" i="30"/>
  <c r="G798" i="30"/>
  <c r="BB798" i="30" s="1"/>
  <c r="BE795" i="30"/>
  <c r="BD795" i="30"/>
  <c r="BC795" i="30"/>
  <c r="BB795" i="30"/>
  <c r="BA795" i="30"/>
  <c r="G795" i="30"/>
  <c r="BE778" i="30"/>
  <c r="BD778" i="30"/>
  <c r="BC778" i="30"/>
  <c r="BA778" i="30"/>
  <c r="G778" i="30"/>
  <c r="BB778" i="30" s="1"/>
  <c r="BE762" i="30"/>
  <c r="BD762" i="30"/>
  <c r="BC762" i="30"/>
  <c r="BA762" i="30"/>
  <c r="G762" i="30"/>
  <c r="BB762" i="30" s="1"/>
  <c r="BE760" i="30"/>
  <c r="BD760" i="30"/>
  <c r="BC760" i="30"/>
  <c r="BC805" i="30" s="1"/>
  <c r="BA760" i="30"/>
  <c r="G760" i="30"/>
  <c r="BB760" i="30" s="1"/>
  <c r="C758" i="30"/>
  <c r="BE757" i="30"/>
  <c r="BD757" i="30"/>
  <c r="BC757" i="30"/>
  <c r="BA757" i="30"/>
  <c r="G757" i="30"/>
  <c r="BB757" i="30" s="1"/>
  <c r="BE755" i="30"/>
  <c r="BD755" i="30"/>
  <c r="BC755" i="30"/>
  <c r="BB755" i="30"/>
  <c r="BA755" i="30"/>
  <c r="G755" i="30"/>
  <c r="BE753" i="30"/>
  <c r="BD753" i="30"/>
  <c r="BC753" i="30"/>
  <c r="BA753" i="30"/>
  <c r="G753" i="30"/>
  <c r="BB753" i="30" s="1"/>
  <c r="BE751" i="30"/>
  <c r="BD751" i="30"/>
  <c r="BC751" i="30"/>
  <c r="BA751" i="30"/>
  <c r="G751" i="30"/>
  <c r="BB751" i="30" s="1"/>
  <c r="BE749" i="30"/>
  <c r="BD749" i="30"/>
  <c r="BC749" i="30"/>
  <c r="BA749" i="30"/>
  <c r="G749" i="30"/>
  <c r="BB749" i="30" s="1"/>
  <c r="BE747" i="30"/>
  <c r="BD747" i="30"/>
  <c r="BC747" i="30"/>
  <c r="BA747" i="30"/>
  <c r="G747" i="30"/>
  <c r="BB747" i="30" s="1"/>
  <c r="BE742" i="30"/>
  <c r="BD742" i="30"/>
  <c r="BC742" i="30"/>
  <c r="BA742" i="30"/>
  <c r="G742" i="30"/>
  <c r="BB742" i="30" s="1"/>
  <c r="BE740" i="30"/>
  <c r="BD740" i="30"/>
  <c r="BC740" i="30"/>
  <c r="BA740" i="30"/>
  <c r="G740" i="30"/>
  <c r="BB740" i="30" s="1"/>
  <c r="BE738" i="30"/>
  <c r="BD738" i="30"/>
  <c r="BC738" i="30"/>
  <c r="BA738" i="30"/>
  <c r="G738" i="30"/>
  <c r="BB738" i="30" s="1"/>
  <c r="BE736" i="30"/>
  <c r="BD736" i="30"/>
  <c r="BC736" i="30"/>
  <c r="BA736" i="30"/>
  <c r="G736" i="30"/>
  <c r="BB736" i="30" s="1"/>
  <c r="BE734" i="30"/>
  <c r="BD734" i="30"/>
  <c r="BC734" i="30"/>
  <c r="BA734" i="30"/>
  <c r="G734" i="30"/>
  <c r="BB734" i="30" s="1"/>
  <c r="BE732" i="30"/>
  <c r="BD732" i="30"/>
  <c r="BC732" i="30"/>
  <c r="BA732" i="30"/>
  <c r="G732" i="30"/>
  <c r="BB732" i="30" s="1"/>
  <c r="BE730" i="30"/>
  <c r="BD730" i="30"/>
  <c r="BC730" i="30"/>
  <c r="BA730" i="30"/>
  <c r="G730" i="30"/>
  <c r="BB730" i="30" s="1"/>
  <c r="BE728" i="30"/>
  <c r="BD728" i="30"/>
  <c r="BC728" i="30"/>
  <c r="BB728" i="30"/>
  <c r="BA728" i="30"/>
  <c r="G728" i="30"/>
  <c r="BE726" i="30"/>
  <c r="BD726" i="30"/>
  <c r="BC726" i="30"/>
  <c r="BA726" i="30"/>
  <c r="G726" i="30"/>
  <c r="BB726" i="30" s="1"/>
  <c r="BE723" i="30"/>
  <c r="BD723" i="30"/>
  <c r="BC723" i="30"/>
  <c r="BA723" i="30"/>
  <c r="G723" i="30"/>
  <c r="BB723" i="30" s="1"/>
  <c r="BE720" i="30"/>
  <c r="BD720" i="30"/>
  <c r="BC720" i="30"/>
  <c r="BA720" i="30"/>
  <c r="G720" i="30"/>
  <c r="BB720" i="30" s="1"/>
  <c r="BE717" i="30"/>
  <c r="BD717" i="30"/>
  <c r="BC717" i="30"/>
  <c r="BA717" i="30"/>
  <c r="G717" i="30"/>
  <c r="BB717" i="30" s="1"/>
  <c r="BE715" i="30"/>
  <c r="BD715" i="30"/>
  <c r="BC715" i="30"/>
  <c r="BA715" i="30"/>
  <c r="G715" i="30"/>
  <c r="BB715" i="30" s="1"/>
  <c r="BE713" i="30"/>
  <c r="BD713" i="30"/>
  <c r="BC713" i="30"/>
  <c r="BA713" i="30"/>
  <c r="G713" i="30"/>
  <c r="BB713" i="30" s="1"/>
  <c r="BE711" i="30"/>
  <c r="BD711" i="30"/>
  <c r="BC711" i="30"/>
  <c r="BA711" i="30"/>
  <c r="G711" i="30"/>
  <c r="BB711" i="30" s="1"/>
  <c r="BE708" i="30"/>
  <c r="BD708" i="30"/>
  <c r="BC708" i="30"/>
  <c r="BA708" i="30"/>
  <c r="G708" i="30"/>
  <c r="BB708" i="30" s="1"/>
  <c r="BE706" i="30"/>
  <c r="BD706" i="30"/>
  <c r="BC706" i="30"/>
  <c r="BA706" i="30"/>
  <c r="G706" i="30"/>
  <c r="BB706" i="30" s="1"/>
  <c r="BE704" i="30"/>
  <c r="BD704" i="30"/>
  <c r="BC704" i="30"/>
  <c r="BA704" i="30"/>
  <c r="G704" i="30"/>
  <c r="BB704" i="30" s="1"/>
  <c r="BE702" i="30"/>
  <c r="BD702" i="30"/>
  <c r="BC702" i="30"/>
  <c r="BA702" i="30"/>
  <c r="G702" i="30"/>
  <c r="BB702" i="30" s="1"/>
  <c r="BE699" i="30"/>
  <c r="BD699" i="30"/>
  <c r="BC699" i="30"/>
  <c r="BA699" i="30"/>
  <c r="G699" i="30"/>
  <c r="BB699" i="30" s="1"/>
  <c r="BE697" i="30"/>
  <c r="BD697" i="30"/>
  <c r="BC697" i="30"/>
  <c r="BA697" i="30"/>
  <c r="G697" i="30"/>
  <c r="BB697" i="30" s="1"/>
  <c r="BE694" i="30"/>
  <c r="BD694" i="30"/>
  <c r="BC694" i="30"/>
  <c r="BA694" i="30"/>
  <c r="G694" i="30"/>
  <c r="BB694" i="30" s="1"/>
  <c r="BE690" i="30"/>
  <c r="BD690" i="30"/>
  <c r="BC690" i="30"/>
  <c r="BA690" i="30"/>
  <c r="G690" i="30"/>
  <c r="BB690" i="30" s="1"/>
  <c r="BE684" i="30"/>
  <c r="BD684" i="30"/>
  <c r="BC684" i="30"/>
  <c r="BA684" i="30"/>
  <c r="G684" i="30"/>
  <c r="BB684" i="30" s="1"/>
  <c r="BE683" i="30"/>
  <c r="BD683" i="30"/>
  <c r="BC683" i="30"/>
  <c r="BA683" i="30"/>
  <c r="G683" i="30"/>
  <c r="BB683" i="30" s="1"/>
  <c r="BE681" i="30"/>
  <c r="BD681" i="30"/>
  <c r="BC681" i="30"/>
  <c r="BA681" i="30"/>
  <c r="G681" i="30"/>
  <c r="BB681" i="30" s="1"/>
  <c r="BE673" i="30"/>
  <c r="BD673" i="30"/>
  <c r="BC673" i="30"/>
  <c r="BA673" i="30"/>
  <c r="G673" i="30"/>
  <c r="BB673" i="30" s="1"/>
  <c r="BE671" i="30"/>
  <c r="BD671" i="30"/>
  <c r="BC671" i="30"/>
  <c r="BA671" i="30"/>
  <c r="G671" i="30"/>
  <c r="BB671" i="30" s="1"/>
  <c r="BE669" i="30"/>
  <c r="BD669" i="30"/>
  <c r="BC669" i="30"/>
  <c r="BA669" i="30"/>
  <c r="G669" i="30"/>
  <c r="BB669" i="30" s="1"/>
  <c r="BE661" i="30"/>
  <c r="BD661" i="30"/>
  <c r="BC661" i="30"/>
  <c r="BA661" i="30"/>
  <c r="G661" i="30"/>
  <c r="BB661" i="30" s="1"/>
  <c r="BE658" i="30"/>
  <c r="BD658" i="30"/>
  <c r="BC658" i="30"/>
  <c r="BA658" i="30"/>
  <c r="G658" i="30"/>
  <c r="BB658" i="30" s="1"/>
  <c r="BE657" i="30"/>
  <c r="BD657" i="30"/>
  <c r="BC657" i="30"/>
  <c r="BA657" i="30"/>
  <c r="G657" i="30"/>
  <c r="BB657" i="30" s="1"/>
  <c r="BE655" i="30"/>
  <c r="BD655" i="30"/>
  <c r="BC655" i="30"/>
  <c r="BA655" i="30"/>
  <c r="G655" i="30"/>
  <c r="BB655" i="30" s="1"/>
  <c r="BE651" i="30"/>
  <c r="BD651" i="30"/>
  <c r="BC651" i="30"/>
  <c r="BA651" i="30"/>
  <c r="G651" i="30"/>
  <c r="BB651" i="30" s="1"/>
  <c r="BE647" i="30"/>
  <c r="BD647" i="30"/>
  <c r="BC647" i="30"/>
  <c r="BA647" i="30"/>
  <c r="G647" i="30"/>
  <c r="BB647" i="30" s="1"/>
  <c r="BE646" i="30"/>
  <c r="BD646" i="30"/>
  <c r="BC646" i="30"/>
  <c r="BB646" i="30"/>
  <c r="BA646" i="30"/>
  <c r="G646" i="30"/>
  <c r="BE645" i="30"/>
  <c r="BD645" i="30"/>
  <c r="BC645" i="30"/>
  <c r="BA645" i="30"/>
  <c r="G645" i="30"/>
  <c r="BB645" i="30" s="1"/>
  <c r="BE644" i="30"/>
  <c r="BD644" i="30"/>
  <c r="BC644" i="30"/>
  <c r="BA644" i="30"/>
  <c r="G644" i="30"/>
  <c r="BB644" i="30" s="1"/>
  <c r="BE640" i="30"/>
  <c r="BD640" i="30"/>
  <c r="BC640" i="30"/>
  <c r="BA640" i="30"/>
  <c r="G640" i="30"/>
  <c r="BB640" i="30" s="1"/>
  <c r="BE639" i="30"/>
  <c r="BD639" i="30"/>
  <c r="BC639" i="30"/>
  <c r="BA639" i="30"/>
  <c r="G639" i="30"/>
  <c r="BB639" i="30" s="1"/>
  <c r="BE638" i="30"/>
  <c r="BD638" i="30"/>
  <c r="BC638" i="30"/>
  <c r="BA638" i="30"/>
  <c r="G638" i="30"/>
  <c r="BB638" i="30" s="1"/>
  <c r="BE637" i="30"/>
  <c r="BD637" i="30"/>
  <c r="BC637" i="30"/>
  <c r="BB637" i="30"/>
  <c r="BA637" i="30"/>
  <c r="G637" i="30"/>
  <c r="BE636" i="30"/>
  <c r="BD636" i="30"/>
  <c r="BC636" i="30"/>
  <c r="BA636" i="30"/>
  <c r="G636" i="30"/>
  <c r="BB636" i="30" s="1"/>
  <c r="BE635" i="30"/>
  <c r="BD635" i="30"/>
  <c r="BC635" i="30"/>
  <c r="BB635" i="30"/>
  <c r="BA635" i="30"/>
  <c r="G635" i="30"/>
  <c r="BE634" i="30"/>
  <c r="BD634" i="30"/>
  <c r="BC634" i="30"/>
  <c r="BA634" i="30"/>
  <c r="G634" i="30"/>
  <c r="BB634" i="30" s="1"/>
  <c r="BE633" i="30"/>
  <c r="BD633" i="30"/>
  <c r="BC633" i="30"/>
  <c r="BA633" i="30"/>
  <c r="G633" i="30"/>
  <c r="BB633" i="30" s="1"/>
  <c r="BE632" i="30"/>
  <c r="BD632" i="30"/>
  <c r="BC632" i="30"/>
  <c r="BA632" i="30"/>
  <c r="G632" i="30"/>
  <c r="BB632" i="30" s="1"/>
  <c r="BE631" i="30"/>
  <c r="BD631" i="30"/>
  <c r="BC631" i="30"/>
  <c r="BB631" i="30"/>
  <c r="BA631" i="30"/>
  <c r="G631" i="30"/>
  <c r="BE630" i="30"/>
  <c r="BD630" i="30"/>
  <c r="BC630" i="30"/>
  <c r="BA630" i="30"/>
  <c r="G630" i="30"/>
  <c r="BB630" i="30" s="1"/>
  <c r="BE629" i="30"/>
  <c r="BD629" i="30"/>
  <c r="BC629" i="30"/>
  <c r="BB629" i="30"/>
  <c r="BA629" i="30"/>
  <c r="G629" i="30"/>
  <c r="BE628" i="30"/>
  <c r="BD628" i="30"/>
  <c r="BC628" i="30"/>
  <c r="BA628" i="30"/>
  <c r="G628" i="30"/>
  <c r="BB628" i="30" s="1"/>
  <c r="BE627" i="30"/>
  <c r="BD627" i="30"/>
  <c r="BC627" i="30"/>
  <c r="BA627" i="30"/>
  <c r="G627" i="30"/>
  <c r="BB627" i="30" s="1"/>
  <c r="BE626" i="30"/>
  <c r="BD626" i="30"/>
  <c r="BC626" i="30"/>
  <c r="BA626" i="30"/>
  <c r="G626" i="30"/>
  <c r="BB626" i="30" s="1"/>
  <c r="BE625" i="30"/>
  <c r="BD625" i="30"/>
  <c r="BC625" i="30"/>
  <c r="BA625" i="30"/>
  <c r="G625" i="30"/>
  <c r="BB625" i="30" s="1"/>
  <c r="BE624" i="30"/>
  <c r="BD624" i="30"/>
  <c r="BC624" i="30"/>
  <c r="BA624" i="30"/>
  <c r="G624" i="30"/>
  <c r="BB624" i="30" s="1"/>
  <c r="BE623" i="30"/>
  <c r="BD623" i="30"/>
  <c r="BC623" i="30"/>
  <c r="BB623" i="30"/>
  <c r="BA623" i="30"/>
  <c r="G623" i="30"/>
  <c r="BE622" i="30"/>
  <c r="BD622" i="30"/>
  <c r="BC622" i="30"/>
  <c r="BA622" i="30"/>
  <c r="G622" i="30"/>
  <c r="BB622" i="30" s="1"/>
  <c r="BE621" i="30"/>
  <c r="BD621" i="30"/>
  <c r="BC621" i="30"/>
  <c r="BA621" i="30"/>
  <c r="G621" i="30"/>
  <c r="BB621" i="30" s="1"/>
  <c r="BE620" i="30"/>
  <c r="BD620" i="30"/>
  <c r="BC620" i="30"/>
  <c r="BA620" i="30"/>
  <c r="G620" i="30"/>
  <c r="BB620" i="30" s="1"/>
  <c r="BE619" i="30"/>
  <c r="BD619" i="30"/>
  <c r="BC619" i="30"/>
  <c r="BA619" i="30"/>
  <c r="G619" i="30"/>
  <c r="BB619" i="30" s="1"/>
  <c r="BE618" i="30"/>
  <c r="BD618" i="30"/>
  <c r="BC618" i="30"/>
  <c r="BA618" i="30"/>
  <c r="G618" i="30"/>
  <c r="BB618" i="30" s="1"/>
  <c r="BE617" i="30"/>
  <c r="BD617" i="30"/>
  <c r="BC617" i="30"/>
  <c r="BA617" i="30"/>
  <c r="G617" i="30"/>
  <c r="BB617" i="30" s="1"/>
  <c r="BE616" i="30"/>
  <c r="BD616" i="30"/>
  <c r="BC616" i="30"/>
  <c r="BA616" i="30"/>
  <c r="G616" i="30"/>
  <c r="BB616" i="30" s="1"/>
  <c r="BE615" i="30"/>
  <c r="BD615" i="30"/>
  <c r="BC615" i="30"/>
  <c r="BA615" i="30"/>
  <c r="G615" i="30"/>
  <c r="BB615" i="30" s="1"/>
  <c r="BE614" i="30"/>
  <c r="BD614" i="30"/>
  <c r="BC614" i="30"/>
  <c r="BA614" i="30"/>
  <c r="G614" i="30"/>
  <c r="BB614" i="30" s="1"/>
  <c r="BE613" i="30"/>
  <c r="BD613" i="30"/>
  <c r="BC613" i="30"/>
  <c r="BA613" i="30"/>
  <c r="G613" i="30"/>
  <c r="BB613" i="30" s="1"/>
  <c r="BE612" i="30"/>
  <c r="BD612" i="30"/>
  <c r="BC612" i="30"/>
  <c r="BA612" i="30"/>
  <c r="G612" i="30"/>
  <c r="BB612" i="30" s="1"/>
  <c r="BE611" i="30"/>
  <c r="BD611" i="30"/>
  <c r="BC611" i="30"/>
  <c r="BA611" i="30"/>
  <c r="G611" i="30"/>
  <c r="BB611" i="30" s="1"/>
  <c r="BE610" i="30"/>
  <c r="BD610" i="30"/>
  <c r="BC610" i="30"/>
  <c r="BA610" i="30"/>
  <c r="G610" i="30"/>
  <c r="BB610" i="30" s="1"/>
  <c r="BE609" i="30"/>
  <c r="BD609" i="30"/>
  <c r="BC609" i="30"/>
  <c r="BA609" i="30"/>
  <c r="G609" i="30"/>
  <c r="BB609" i="30" s="1"/>
  <c r="BE608" i="30"/>
  <c r="BD608" i="30"/>
  <c r="BC608" i="30"/>
  <c r="BA608" i="30"/>
  <c r="G608" i="30"/>
  <c r="BB608" i="30" s="1"/>
  <c r="BE607" i="30"/>
  <c r="BD607" i="30"/>
  <c r="BC607" i="30"/>
  <c r="BA607" i="30"/>
  <c r="G607" i="30"/>
  <c r="BB607" i="30" s="1"/>
  <c r="BE606" i="30"/>
  <c r="BD606" i="30"/>
  <c r="BC606" i="30"/>
  <c r="BA606" i="30"/>
  <c r="G606" i="30"/>
  <c r="BB606" i="30" s="1"/>
  <c r="BE605" i="30"/>
  <c r="BD605" i="30"/>
  <c r="BC605" i="30"/>
  <c r="BA605" i="30"/>
  <c r="G605" i="30"/>
  <c r="BB605" i="30" s="1"/>
  <c r="BE604" i="30"/>
  <c r="BD604" i="30"/>
  <c r="BC604" i="30"/>
  <c r="BA604" i="30"/>
  <c r="G604" i="30"/>
  <c r="BB604" i="30" s="1"/>
  <c r="BE603" i="30"/>
  <c r="BD603" i="30"/>
  <c r="BC603" i="30"/>
  <c r="BA603" i="30"/>
  <c r="G603" i="30"/>
  <c r="BB603" i="30" s="1"/>
  <c r="BE602" i="30"/>
  <c r="BD602" i="30"/>
  <c r="BC602" i="30"/>
  <c r="BA602" i="30"/>
  <c r="G602" i="30"/>
  <c r="BB602" i="30" s="1"/>
  <c r="BE599" i="30"/>
  <c r="BD599" i="30"/>
  <c r="BC599" i="30"/>
  <c r="BA599" i="30"/>
  <c r="G599" i="30"/>
  <c r="BB599" i="30" s="1"/>
  <c r="BE596" i="30"/>
  <c r="BD596" i="30"/>
  <c r="BC596" i="30"/>
  <c r="BA596" i="30"/>
  <c r="G596" i="30"/>
  <c r="BB596" i="30" s="1"/>
  <c r="BE593" i="30"/>
  <c r="BD593" i="30"/>
  <c r="BC593" i="30"/>
  <c r="BA593" i="30"/>
  <c r="G593" i="30"/>
  <c r="BB593" i="30" s="1"/>
  <c r="BE591" i="30"/>
  <c r="BD591" i="30"/>
  <c r="BC591" i="30"/>
  <c r="BA591" i="30"/>
  <c r="G591" i="30"/>
  <c r="C589" i="30"/>
  <c r="BE588" i="30"/>
  <c r="BD588" i="30"/>
  <c r="BC588" i="30"/>
  <c r="BA588" i="30"/>
  <c r="G588" i="30"/>
  <c r="BB588" i="30" s="1"/>
  <c r="BE586" i="30"/>
  <c r="BD586" i="30"/>
  <c r="BC586" i="30"/>
  <c r="BA586" i="30"/>
  <c r="G586" i="30"/>
  <c r="BB586" i="30" s="1"/>
  <c r="BE573" i="30"/>
  <c r="BD573" i="30"/>
  <c r="BC573" i="30"/>
  <c r="BA573" i="30"/>
  <c r="G573" i="30"/>
  <c r="BB573" i="30" s="1"/>
  <c r="BE571" i="30"/>
  <c r="BD571" i="30"/>
  <c r="BC571" i="30"/>
  <c r="BA571" i="30"/>
  <c r="G571" i="30"/>
  <c r="BB571" i="30" s="1"/>
  <c r="BE570" i="30"/>
  <c r="BD570" i="30"/>
  <c r="BC570" i="30"/>
  <c r="BA570" i="30"/>
  <c r="G570" i="30"/>
  <c r="BB570" i="30" s="1"/>
  <c r="BE569" i="30"/>
  <c r="BD569" i="30"/>
  <c r="BC569" i="30"/>
  <c r="BA569" i="30"/>
  <c r="G569" i="30"/>
  <c r="BB569" i="30" s="1"/>
  <c r="BE568" i="30"/>
  <c r="BD568" i="30"/>
  <c r="BC568" i="30"/>
  <c r="BA568" i="30"/>
  <c r="G568" i="30"/>
  <c r="BB568" i="30" s="1"/>
  <c r="BE567" i="30"/>
  <c r="BD567" i="30"/>
  <c r="BC567" i="30"/>
  <c r="BA567" i="30"/>
  <c r="G567" i="30"/>
  <c r="BB567" i="30" s="1"/>
  <c r="BE566" i="30"/>
  <c r="BD566" i="30"/>
  <c r="BC566" i="30"/>
  <c r="BA566" i="30"/>
  <c r="G566" i="30"/>
  <c r="BB566" i="30" s="1"/>
  <c r="BE565" i="30"/>
  <c r="BD565" i="30"/>
  <c r="BC565" i="30"/>
  <c r="BB565" i="30"/>
  <c r="BA565" i="30"/>
  <c r="G565" i="30"/>
  <c r="BE564" i="30"/>
  <c r="BD564" i="30"/>
  <c r="BC564" i="30"/>
  <c r="BA564" i="30"/>
  <c r="G564" i="30"/>
  <c r="BB564" i="30" s="1"/>
  <c r="BE563" i="30"/>
  <c r="BD563" i="30"/>
  <c r="BC563" i="30"/>
  <c r="BA563" i="30"/>
  <c r="G563" i="30"/>
  <c r="BB563" i="30" s="1"/>
  <c r="BE562" i="30"/>
  <c r="BD562" i="30"/>
  <c r="BC562" i="30"/>
  <c r="BB562" i="30"/>
  <c r="BA562" i="30"/>
  <c r="G562" i="30"/>
  <c r="BE561" i="30"/>
  <c r="BD561" i="30"/>
  <c r="BC561" i="30"/>
  <c r="BA561" i="30"/>
  <c r="G561" i="30"/>
  <c r="BB561" i="30" s="1"/>
  <c r="BE560" i="30"/>
  <c r="BD560" i="30"/>
  <c r="BC560" i="30"/>
  <c r="BA560" i="30"/>
  <c r="G560" i="30"/>
  <c r="BB560" i="30" s="1"/>
  <c r="BE559" i="30"/>
  <c r="BD559" i="30"/>
  <c r="BC559" i="30"/>
  <c r="BA559" i="30"/>
  <c r="G559" i="30"/>
  <c r="BB559" i="30" s="1"/>
  <c r="BE558" i="30"/>
  <c r="BD558" i="30"/>
  <c r="BC558" i="30"/>
  <c r="BB558" i="30"/>
  <c r="BA558" i="30"/>
  <c r="G558" i="30"/>
  <c r="BE557" i="30"/>
  <c r="BD557" i="30"/>
  <c r="BC557" i="30"/>
  <c r="BA557" i="30"/>
  <c r="G557" i="30"/>
  <c r="BB557" i="30" s="1"/>
  <c r="BE556" i="30"/>
  <c r="BD556" i="30"/>
  <c r="BC556" i="30"/>
  <c r="BA556" i="30"/>
  <c r="G556" i="30"/>
  <c r="BB556" i="30" s="1"/>
  <c r="BE555" i="30"/>
  <c r="BD555" i="30"/>
  <c r="BC555" i="30"/>
  <c r="BA555" i="30"/>
  <c r="G555" i="30"/>
  <c r="BB555" i="30" s="1"/>
  <c r="BE554" i="30"/>
  <c r="BD554" i="30"/>
  <c r="BC554" i="30"/>
  <c r="BA554" i="30"/>
  <c r="G554" i="30"/>
  <c r="BB554" i="30" s="1"/>
  <c r="BE553" i="30"/>
  <c r="BD553" i="30"/>
  <c r="BC553" i="30"/>
  <c r="BA553" i="30"/>
  <c r="G553" i="30"/>
  <c r="BB553" i="30" s="1"/>
  <c r="BE552" i="30"/>
  <c r="BD552" i="30"/>
  <c r="BC552" i="30"/>
  <c r="BA552" i="30"/>
  <c r="G552" i="30"/>
  <c r="BB552" i="30" s="1"/>
  <c r="BE551" i="30"/>
  <c r="BD551" i="30"/>
  <c r="BC551" i="30"/>
  <c r="BA551" i="30"/>
  <c r="G551" i="30"/>
  <c r="BB551" i="30" s="1"/>
  <c r="BE550" i="30"/>
  <c r="BD550" i="30"/>
  <c r="BC550" i="30"/>
  <c r="BA550" i="30"/>
  <c r="G550" i="30"/>
  <c r="BB550" i="30" s="1"/>
  <c r="BE549" i="30"/>
  <c r="BD549" i="30"/>
  <c r="BC549" i="30"/>
  <c r="BB549" i="30"/>
  <c r="BA549" i="30"/>
  <c r="G549" i="30"/>
  <c r="BE548" i="30"/>
  <c r="BD548" i="30"/>
  <c r="BC548" i="30"/>
  <c r="BA548" i="30"/>
  <c r="G548" i="30"/>
  <c r="BB548" i="30" s="1"/>
  <c r="BE547" i="30"/>
  <c r="BD547" i="30"/>
  <c r="BC547" i="30"/>
  <c r="BA547" i="30"/>
  <c r="G547" i="30"/>
  <c r="BB547" i="30" s="1"/>
  <c r="BE546" i="30"/>
  <c r="BD546" i="30"/>
  <c r="BC546" i="30"/>
  <c r="BB546" i="30"/>
  <c r="BA546" i="30"/>
  <c r="G546" i="30"/>
  <c r="BE545" i="30"/>
  <c r="BD545" i="30"/>
  <c r="BC545" i="30"/>
  <c r="BA545" i="30"/>
  <c r="G545" i="30"/>
  <c r="BB545" i="30" s="1"/>
  <c r="BE544" i="30"/>
  <c r="BD544" i="30"/>
  <c r="BC544" i="30"/>
  <c r="BA544" i="30"/>
  <c r="G544" i="30"/>
  <c r="BB544" i="30" s="1"/>
  <c r="BE543" i="30"/>
  <c r="BD543" i="30"/>
  <c r="BC543" i="30"/>
  <c r="BA543" i="30"/>
  <c r="G543" i="30"/>
  <c r="BB543" i="30" s="1"/>
  <c r="BE542" i="30"/>
  <c r="BD542" i="30"/>
  <c r="BC542" i="30"/>
  <c r="BA542" i="30"/>
  <c r="G542" i="30"/>
  <c r="BB542" i="30" s="1"/>
  <c r="BE541" i="30"/>
  <c r="BD541" i="30"/>
  <c r="BC541" i="30"/>
  <c r="BB541" i="30"/>
  <c r="BA541" i="30"/>
  <c r="G541" i="30"/>
  <c r="BE540" i="30"/>
  <c r="BD540" i="30"/>
  <c r="BC540" i="30"/>
  <c r="BA540" i="30"/>
  <c r="G540" i="30"/>
  <c r="BB540" i="30" s="1"/>
  <c r="BE539" i="30"/>
  <c r="BD539" i="30"/>
  <c r="BC539" i="30"/>
  <c r="BA539" i="30"/>
  <c r="G539" i="30"/>
  <c r="BB539" i="30" s="1"/>
  <c r="BE538" i="30"/>
  <c r="BD538" i="30"/>
  <c r="BC538" i="30"/>
  <c r="BA538" i="30"/>
  <c r="G538" i="30"/>
  <c r="BB538" i="30" s="1"/>
  <c r="BE537" i="30"/>
  <c r="BD537" i="30"/>
  <c r="BC537" i="30"/>
  <c r="BA537" i="30"/>
  <c r="G537" i="30"/>
  <c r="BB537" i="30" s="1"/>
  <c r="BE536" i="30"/>
  <c r="BD536" i="30"/>
  <c r="BC536" i="30"/>
  <c r="BA536" i="30"/>
  <c r="G536" i="30"/>
  <c r="BB536" i="30" s="1"/>
  <c r="BE535" i="30"/>
  <c r="BD535" i="30"/>
  <c r="BC535" i="30"/>
  <c r="BA535" i="30"/>
  <c r="G535" i="30"/>
  <c r="BB535" i="30" s="1"/>
  <c r="BE534" i="30"/>
  <c r="BD534" i="30"/>
  <c r="BC534" i="30"/>
  <c r="BA534" i="30"/>
  <c r="G534" i="30"/>
  <c r="BB534" i="30" s="1"/>
  <c r="BE533" i="30"/>
  <c r="BD533" i="30"/>
  <c r="BC533" i="30"/>
  <c r="BB533" i="30"/>
  <c r="BA533" i="30"/>
  <c r="G533" i="30"/>
  <c r="BE532" i="30"/>
  <c r="BD532" i="30"/>
  <c r="BC532" i="30"/>
  <c r="BA532" i="30"/>
  <c r="G532" i="30"/>
  <c r="BB532" i="30" s="1"/>
  <c r="BE531" i="30"/>
  <c r="BD531" i="30"/>
  <c r="BC531" i="30"/>
  <c r="BA531" i="30"/>
  <c r="G531" i="30"/>
  <c r="BB531" i="30" s="1"/>
  <c r="BE529" i="30"/>
  <c r="BD529" i="30"/>
  <c r="BC529" i="30"/>
  <c r="BB529" i="30"/>
  <c r="BA529" i="30"/>
  <c r="G529" i="30"/>
  <c r="BE528" i="30"/>
  <c r="BD528" i="30"/>
  <c r="BC528" i="30"/>
  <c r="BA528" i="30"/>
  <c r="G528" i="30"/>
  <c r="BB528" i="30" s="1"/>
  <c r="BE527" i="30"/>
  <c r="BD527" i="30"/>
  <c r="BC527" i="30"/>
  <c r="BA527" i="30"/>
  <c r="G527" i="30"/>
  <c r="BB527" i="30" s="1"/>
  <c r="BE526" i="30"/>
  <c r="BD526" i="30"/>
  <c r="BC526" i="30"/>
  <c r="BA526" i="30"/>
  <c r="G526" i="30"/>
  <c r="BB526" i="30" s="1"/>
  <c r="BE525" i="30"/>
  <c r="BD525" i="30"/>
  <c r="BC525" i="30"/>
  <c r="BA525" i="30"/>
  <c r="G525" i="30"/>
  <c r="BB525" i="30" s="1"/>
  <c r="BE524" i="30"/>
  <c r="BD524" i="30"/>
  <c r="BC524" i="30"/>
  <c r="BA524" i="30"/>
  <c r="G524" i="30"/>
  <c r="BB524" i="30" s="1"/>
  <c r="BE523" i="30"/>
  <c r="BD523" i="30"/>
  <c r="BC523" i="30"/>
  <c r="BA523" i="30"/>
  <c r="G523" i="30"/>
  <c r="BB523" i="30" s="1"/>
  <c r="BE522" i="30"/>
  <c r="BD522" i="30"/>
  <c r="BC522" i="30"/>
  <c r="BA522" i="30"/>
  <c r="G522" i="30"/>
  <c r="BB522" i="30" s="1"/>
  <c r="BE521" i="30"/>
  <c r="BD521" i="30"/>
  <c r="BC521" i="30"/>
  <c r="BA521" i="30"/>
  <c r="G521" i="30"/>
  <c r="BB521" i="30" s="1"/>
  <c r="BE520" i="30"/>
  <c r="BD520" i="30"/>
  <c r="BC520" i="30"/>
  <c r="BA520" i="30"/>
  <c r="G520" i="30"/>
  <c r="BB520" i="30" s="1"/>
  <c r="BE518" i="30"/>
  <c r="BD518" i="30"/>
  <c r="BC518" i="30"/>
  <c r="BA518" i="30"/>
  <c r="G518" i="30"/>
  <c r="BB518" i="30" s="1"/>
  <c r="BE517" i="30"/>
  <c r="BD517" i="30"/>
  <c r="BC517" i="30"/>
  <c r="BA517" i="30"/>
  <c r="G517" i="30"/>
  <c r="BB517" i="30" s="1"/>
  <c r="BE516" i="30"/>
  <c r="BD516" i="30"/>
  <c r="BC516" i="30"/>
  <c r="BA516" i="30"/>
  <c r="G516" i="30"/>
  <c r="BB516" i="30" s="1"/>
  <c r="BE515" i="30"/>
  <c r="BD515" i="30"/>
  <c r="BC515" i="30"/>
  <c r="BB515" i="30"/>
  <c r="BA515" i="30"/>
  <c r="G515" i="30"/>
  <c r="BE514" i="30"/>
  <c r="BD514" i="30"/>
  <c r="BC514" i="30"/>
  <c r="BA514" i="30"/>
  <c r="G514" i="30"/>
  <c r="BB514" i="30" s="1"/>
  <c r="BE513" i="30"/>
  <c r="BD513" i="30"/>
  <c r="BC513" i="30"/>
  <c r="BA513" i="30"/>
  <c r="G513" i="30"/>
  <c r="BB513" i="30" s="1"/>
  <c r="BE512" i="30"/>
  <c r="BD512" i="30"/>
  <c r="BC512" i="30"/>
  <c r="BB512" i="30"/>
  <c r="BA512" i="30"/>
  <c r="G512" i="30"/>
  <c r="BE511" i="30"/>
  <c r="BD511" i="30"/>
  <c r="BC511" i="30"/>
  <c r="BA511" i="30"/>
  <c r="G511" i="30"/>
  <c r="BB511" i="30" s="1"/>
  <c r="C509" i="30"/>
  <c r="BE508" i="30"/>
  <c r="BD508" i="30"/>
  <c r="BC508" i="30"/>
  <c r="BA508" i="30"/>
  <c r="G508" i="30"/>
  <c r="BB508" i="30" s="1"/>
  <c r="BE505" i="30"/>
  <c r="BD505" i="30"/>
  <c r="BC505" i="30"/>
  <c r="BA505" i="30"/>
  <c r="G505" i="30"/>
  <c r="BB505" i="30" s="1"/>
  <c r="BE495" i="30"/>
  <c r="BD495" i="30"/>
  <c r="BC495" i="30"/>
  <c r="BA495" i="30"/>
  <c r="G495" i="30"/>
  <c r="BB495" i="30" s="1"/>
  <c r="BE491" i="30"/>
  <c r="BD491" i="30"/>
  <c r="BC491" i="30"/>
  <c r="BB491" i="30"/>
  <c r="BA491" i="30"/>
  <c r="G491" i="30"/>
  <c r="BE489" i="30"/>
  <c r="BD489" i="30"/>
  <c r="BC489" i="30"/>
  <c r="BA489" i="30"/>
  <c r="G489" i="30"/>
  <c r="BB489" i="30" s="1"/>
  <c r="BE484" i="30"/>
  <c r="BD484" i="30"/>
  <c r="BC484" i="30"/>
  <c r="BB484" i="30"/>
  <c r="BA484" i="30"/>
  <c r="G484" i="30"/>
  <c r="BE482" i="30"/>
  <c r="BD482" i="30"/>
  <c r="BC482" i="30"/>
  <c r="BA482" i="30"/>
  <c r="G482" i="30"/>
  <c r="BB482" i="30" s="1"/>
  <c r="BE480" i="30"/>
  <c r="BD480" i="30"/>
  <c r="BC480" i="30"/>
  <c r="BA480" i="30"/>
  <c r="G480" i="30"/>
  <c r="BB480" i="30" s="1"/>
  <c r="BE478" i="30"/>
  <c r="BD478" i="30"/>
  <c r="BC478" i="30"/>
  <c r="BA478" i="30"/>
  <c r="G478" i="30"/>
  <c r="BB478" i="30" s="1"/>
  <c r="BE466" i="30"/>
  <c r="BD466" i="30"/>
  <c r="BC466" i="30"/>
  <c r="BA466" i="30"/>
  <c r="G466" i="30"/>
  <c r="BB466" i="30" s="1"/>
  <c r="BE463" i="30"/>
  <c r="BD463" i="30"/>
  <c r="BC463" i="30"/>
  <c r="BA463" i="30"/>
  <c r="G463" i="30"/>
  <c r="BB463" i="30" s="1"/>
  <c r="BE454" i="30"/>
  <c r="BD454" i="30"/>
  <c r="BC454" i="30"/>
  <c r="BA454" i="30"/>
  <c r="G454" i="30"/>
  <c r="BB454" i="30" s="1"/>
  <c r="BE451" i="30"/>
  <c r="BD451" i="30"/>
  <c r="BC451" i="30"/>
  <c r="BA451" i="30"/>
  <c r="G451" i="30"/>
  <c r="BB451" i="30" s="1"/>
  <c r="C449" i="30"/>
  <c r="BE448" i="30"/>
  <c r="BD448" i="30"/>
  <c r="BC448" i="30"/>
  <c r="BA448" i="30"/>
  <c r="G448" i="30"/>
  <c r="BB448" i="30" s="1"/>
  <c r="BE446" i="30"/>
  <c r="BE449" i="30" s="1"/>
  <c r="BD446" i="30"/>
  <c r="BC446" i="30"/>
  <c r="BB446" i="30"/>
  <c r="BA446" i="30"/>
  <c r="G446" i="30"/>
  <c r="BE443" i="30"/>
  <c r="BD443" i="30"/>
  <c r="BC443" i="30"/>
  <c r="BA443" i="30"/>
  <c r="G443" i="30"/>
  <c r="BB443" i="30" s="1"/>
  <c r="BE441" i="30"/>
  <c r="BD441" i="30"/>
  <c r="BC441" i="30"/>
  <c r="BA441" i="30"/>
  <c r="G441" i="30"/>
  <c r="BB441" i="30" s="1"/>
  <c r="C439" i="30"/>
  <c r="BE438" i="30"/>
  <c r="BE439" i="30" s="1"/>
  <c r="BD438" i="30"/>
  <c r="BD439" i="30" s="1"/>
  <c r="BC438" i="30"/>
  <c r="BC439" i="30" s="1"/>
  <c r="BA438" i="30"/>
  <c r="BA439" i="30" s="1"/>
  <c r="G438" i="30"/>
  <c r="C436" i="30"/>
  <c r="BE435" i="30"/>
  <c r="BD435" i="30"/>
  <c r="BC435" i="30"/>
  <c r="BA435" i="30"/>
  <c r="G435" i="30"/>
  <c r="BB435" i="30" s="1"/>
  <c r="BE432" i="30"/>
  <c r="BD432" i="30"/>
  <c r="BC432" i="30"/>
  <c r="BA432" i="30"/>
  <c r="G432" i="30"/>
  <c r="BB432" i="30" s="1"/>
  <c r="BE429" i="30"/>
  <c r="BD429" i="30"/>
  <c r="BC429" i="30"/>
  <c r="BB429" i="30"/>
  <c r="BA429" i="30"/>
  <c r="G429" i="30"/>
  <c r="BE420" i="30"/>
  <c r="BD420" i="30"/>
  <c r="BC420" i="30"/>
  <c r="BA420" i="30"/>
  <c r="G420" i="30"/>
  <c r="BB420" i="30" s="1"/>
  <c r="BE418" i="30"/>
  <c r="BD418" i="30"/>
  <c r="BC418" i="30"/>
  <c r="BA418" i="30"/>
  <c r="G418" i="30"/>
  <c r="BB418" i="30" s="1"/>
  <c r="BE415" i="30"/>
  <c r="BD415" i="30"/>
  <c r="BC415" i="30"/>
  <c r="BA415" i="30"/>
  <c r="G415" i="30"/>
  <c r="BB415" i="30" s="1"/>
  <c r="BE410" i="30"/>
  <c r="BD410" i="30"/>
  <c r="BC410" i="30"/>
  <c r="BA410" i="30"/>
  <c r="G410" i="30"/>
  <c r="BB410" i="30" s="1"/>
  <c r="BE400" i="30"/>
  <c r="BD400" i="30"/>
  <c r="BC400" i="30"/>
  <c r="BA400" i="30"/>
  <c r="G400" i="30"/>
  <c r="BB400" i="30" s="1"/>
  <c r="BE382" i="30"/>
  <c r="BD382" i="30"/>
  <c r="BC382" i="30"/>
  <c r="BA382" i="30"/>
  <c r="G382" i="30"/>
  <c r="C380" i="30"/>
  <c r="BE379" i="30"/>
  <c r="BD379" i="30"/>
  <c r="BC379" i="30"/>
  <c r="BA379" i="30"/>
  <c r="G379" i="30"/>
  <c r="BB379" i="30" s="1"/>
  <c r="BE377" i="30"/>
  <c r="BD377" i="30"/>
  <c r="BC377" i="30"/>
  <c r="BA377" i="30"/>
  <c r="G377" i="30"/>
  <c r="BB377" i="30" s="1"/>
  <c r="BE374" i="30"/>
  <c r="BD374" i="30"/>
  <c r="BC374" i="30"/>
  <c r="BA374" i="30"/>
  <c r="G374" i="30"/>
  <c r="BB374" i="30" s="1"/>
  <c r="BE370" i="30"/>
  <c r="BD370" i="30"/>
  <c r="BC370" i="30"/>
  <c r="BA370" i="30"/>
  <c r="G370" i="30"/>
  <c r="BB370" i="30" s="1"/>
  <c r="BE366" i="30"/>
  <c r="BD366" i="30"/>
  <c r="BC366" i="30"/>
  <c r="BA366" i="30"/>
  <c r="G366" i="30"/>
  <c r="BB366" i="30" s="1"/>
  <c r="BE364" i="30"/>
  <c r="BD364" i="30"/>
  <c r="BC364" i="30"/>
  <c r="BA364" i="30"/>
  <c r="G364" i="30"/>
  <c r="BB364" i="30" s="1"/>
  <c r="BE362" i="30"/>
  <c r="BD362" i="30"/>
  <c r="BC362" i="30"/>
  <c r="BA362" i="30"/>
  <c r="G362" i="30"/>
  <c r="BB362" i="30" s="1"/>
  <c r="BE360" i="30"/>
  <c r="BD360" i="30"/>
  <c r="BC360" i="30"/>
  <c r="BA360" i="30"/>
  <c r="G360" i="30"/>
  <c r="BB360" i="30" s="1"/>
  <c r="BE348" i="30"/>
  <c r="BD348" i="30"/>
  <c r="BC348" i="30"/>
  <c r="BA348" i="30"/>
  <c r="G348" i="30"/>
  <c r="BB348" i="30" s="1"/>
  <c r="BE337" i="30"/>
  <c r="BD337" i="30"/>
  <c r="BC337" i="30"/>
  <c r="BA337" i="30"/>
  <c r="G337" i="30"/>
  <c r="BE333" i="30"/>
  <c r="BD333" i="30"/>
  <c r="BC333" i="30"/>
  <c r="BA333" i="30"/>
  <c r="G333" i="30"/>
  <c r="BB333" i="30" s="1"/>
  <c r="C331" i="30"/>
  <c r="BE307" i="30"/>
  <c r="BD307" i="30"/>
  <c r="BC307" i="30"/>
  <c r="BA307" i="30"/>
  <c r="G307" i="30"/>
  <c r="BB307" i="30" s="1"/>
  <c r="BE297" i="30"/>
  <c r="BD297" i="30"/>
  <c r="BC297" i="30"/>
  <c r="BA297" i="30"/>
  <c r="G297" i="30"/>
  <c r="BB297" i="30" s="1"/>
  <c r="BE295" i="30"/>
  <c r="BD295" i="30"/>
  <c r="BC295" i="30"/>
  <c r="BA295" i="30"/>
  <c r="G295" i="30"/>
  <c r="C293" i="30"/>
  <c r="BE292" i="30"/>
  <c r="BE293" i="30" s="1"/>
  <c r="BD292" i="30"/>
  <c r="BD293" i="30" s="1"/>
  <c r="BC292" i="30"/>
  <c r="BC293" i="30" s="1"/>
  <c r="BB292" i="30"/>
  <c r="BB293" i="30" s="1"/>
  <c r="G292" i="30"/>
  <c r="BA292" i="30" s="1"/>
  <c r="BA293" i="30" s="1"/>
  <c r="C290" i="30"/>
  <c r="BE289" i="30"/>
  <c r="BD289" i="30"/>
  <c r="BC289" i="30"/>
  <c r="BB289" i="30"/>
  <c r="G289" i="30"/>
  <c r="BA289" i="30" s="1"/>
  <c r="BE285" i="30"/>
  <c r="BD285" i="30"/>
  <c r="BC285" i="30"/>
  <c r="BB285" i="30"/>
  <c r="G285" i="30"/>
  <c r="BA285" i="30" s="1"/>
  <c r="BE281" i="30"/>
  <c r="BD281" i="30"/>
  <c r="BC281" i="30"/>
  <c r="BB281" i="30"/>
  <c r="G281" i="30"/>
  <c r="BA281" i="30" s="1"/>
  <c r="BE280" i="30"/>
  <c r="BD280" i="30"/>
  <c r="BC280" i="30"/>
  <c r="BB280" i="30"/>
  <c r="G280" i="30"/>
  <c r="BA280" i="30" s="1"/>
  <c r="BE275" i="30"/>
  <c r="BD275" i="30"/>
  <c r="BC275" i="30"/>
  <c r="BB275" i="30"/>
  <c r="G275" i="30"/>
  <c r="BA275" i="30" s="1"/>
  <c r="BE274" i="30"/>
  <c r="BD274" i="30"/>
  <c r="BC274" i="30"/>
  <c r="BB274" i="30"/>
  <c r="G274" i="30"/>
  <c r="BA274" i="30" s="1"/>
  <c r="BE273" i="30"/>
  <c r="BD273" i="30"/>
  <c r="BC273" i="30"/>
  <c r="BB273" i="30"/>
  <c r="G273" i="30"/>
  <c r="BA273" i="30" s="1"/>
  <c r="BE272" i="30"/>
  <c r="BD272" i="30"/>
  <c r="BC272" i="30"/>
  <c r="BB272" i="30"/>
  <c r="G272" i="30"/>
  <c r="BA272" i="30" s="1"/>
  <c r="BE271" i="30"/>
  <c r="BD271" i="30"/>
  <c r="BC271" i="30"/>
  <c r="BB271" i="30"/>
  <c r="BA271" i="30"/>
  <c r="G271" i="30"/>
  <c r="BE260" i="30"/>
  <c r="BD260" i="30"/>
  <c r="BC260" i="30"/>
  <c r="BB260" i="30"/>
  <c r="G260" i="30"/>
  <c r="BA260" i="30" s="1"/>
  <c r="BE259" i="30"/>
  <c r="BD259" i="30"/>
  <c r="BC259" i="30"/>
  <c r="BB259" i="30"/>
  <c r="G259" i="30"/>
  <c r="BA259" i="30" s="1"/>
  <c r="BE258" i="30"/>
  <c r="BD258" i="30"/>
  <c r="BC258" i="30"/>
  <c r="BB258" i="30"/>
  <c r="G258" i="30"/>
  <c r="BA258" i="30" s="1"/>
  <c r="BE257" i="30"/>
  <c r="BD257" i="30"/>
  <c r="BC257" i="30"/>
  <c r="BB257" i="30"/>
  <c r="G257" i="30"/>
  <c r="BA257" i="30" s="1"/>
  <c r="BE256" i="30"/>
  <c r="BD256" i="30"/>
  <c r="BC256" i="30"/>
  <c r="BB256" i="30"/>
  <c r="G256" i="30"/>
  <c r="C254" i="30"/>
  <c r="BE253" i="30"/>
  <c r="BD253" i="30"/>
  <c r="BC253" i="30"/>
  <c r="BB253" i="30"/>
  <c r="G253" i="30"/>
  <c r="BA253" i="30" s="1"/>
  <c r="BE251" i="30"/>
  <c r="BD251" i="30"/>
  <c r="BC251" i="30"/>
  <c r="BB251" i="30"/>
  <c r="G251" i="30"/>
  <c r="BA251" i="30" s="1"/>
  <c r="BE247" i="30"/>
  <c r="BD247" i="30"/>
  <c r="BC247" i="30"/>
  <c r="BB247" i="30"/>
  <c r="G247" i="30"/>
  <c r="BA247" i="30" s="1"/>
  <c r="C245" i="30"/>
  <c r="BE243" i="30"/>
  <c r="BD243" i="30"/>
  <c r="BC243" i="30"/>
  <c r="BB243" i="30"/>
  <c r="G243" i="30"/>
  <c r="BA243" i="30" s="1"/>
  <c r="BE237" i="30"/>
  <c r="BD237" i="30"/>
  <c r="BC237" i="30"/>
  <c r="BB237" i="30"/>
  <c r="G237" i="30"/>
  <c r="BA237" i="30" s="1"/>
  <c r="BE234" i="30"/>
  <c r="BD234" i="30"/>
  <c r="BC234" i="30"/>
  <c r="BB234" i="30"/>
  <c r="G234" i="30"/>
  <c r="BA234" i="30" s="1"/>
  <c r="BE232" i="30"/>
  <c r="BD232" i="30"/>
  <c r="BC232" i="30"/>
  <c r="BB232" i="30"/>
  <c r="G232" i="30"/>
  <c r="BA232" i="30" s="1"/>
  <c r="BE229" i="30"/>
  <c r="BD229" i="30"/>
  <c r="BC229" i="30"/>
  <c r="BB229" i="30"/>
  <c r="G229" i="30"/>
  <c r="BA229" i="30" s="1"/>
  <c r="BE225" i="30"/>
  <c r="BD225" i="30"/>
  <c r="BC225" i="30"/>
  <c r="BB225" i="30"/>
  <c r="G225" i="30"/>
  <c r="BA225" i="30" s="1"/>
  <c r="BE218" i="30"/>
  <c r="BD218" i="30"/>
  <c r="BC218" i="30"/>
  <c r="BB218" i="30"/>
  <c r="G218" i="30"/>
  <c r="BA218" i="30" s="1"/>
  <c r="BE217" i="30"/>
  <c r="BD217" i="30"/>
  <c r="BC217" i="30"/>
  <c r="BB217" i="30"/>
  <c r="G217" i="30"/>
  <c r="BA217" i="30" s="1"/>
  <c r="BE216" i="30"/>
  <c r="BD216" i="30"/>
  <c r="BC216" i="30"/>
  <c r="BB216" i="30"/>
  <c r="G216" i="30"/>
  <c r="BA216" i="30" s="1"/>
  <c r="BE212" i="30"/>
  <c r="BD212" i="30"/>
  <c r="BC212" i="30"/>
  <c r="BB212" i="30"/>
  <c r="G212" i="30"/>
  <c r="BA212" i="30" s="1"/>
  <c r="BE210" i="30"/>
  <c r="BD210" i="30"/>
  <c r="BC210" i="30"/>
  <c r="BB210" i="30"/>
  <c r="G210" i="30"/>
  <c r="BA210" i="30" s="1"/>
  <c r="BE208" i="30"/>
  <c r="BD208" i="30"/>
  <c r="BC208" i="30"/>
  <c r="BB208" i="30"/>
  <c r="G208" i="30"/>
  <c r="C206" i="30"/>
  <c r="BE195" i="30"/>
  <c r="BD195" i="30"/>
  <c r="BC195" i="30"/>
  <c r="BB195" i="30"/>
  <c r="G195" i="30"/>
  <c r="BA195" i="30" s="1"/>
  <c r="BE193" i="30"/>
  <c r="BD193" i="30"/>
  <c r="BC193" i="30"/>
  <c r="BB193" i="30"/>
  <c r="G193" i="30"/>
  <c r="BA193" i="30" s="1"/>
  <c r="BE192" i="30"/>
  <c r="BD192" i="30"/>
  <c r="BC192" i="30"/>
  <c r="BB192" i="30"/>
  <c r="G192" i="30"/>
  <c r="BA192" i="30" s="1"/>
  <c r="BE190" i="30"/>
  <c r="BD190" i="30"/>
  <c r="BC190" i="30"/>
  <c r="BB190" i="30"/>
  <c r="G190" i="30"/>
  <c r="BA190" i="30" s="1"/>
  <c r="BE187" i="30"/>
  <c r="BD187" i="30"/>
  <c r="BC187" i="30"/>
  <c r="BB187" i="30"/>
  <c r="G187" i="30"/>
  <c r="BA187" i="30" s="1"/>
  <c r="BE184" i="30"/>
  <c r="BD184" i="30"/>
  <c r="BC184" i="30"/>
  <c r="BB184" i="30"/>
  <c r="G184" i="30"/>
  <c r="BA184" i="30" s="1"/>
  <c r="C182" i="30"/>
  <c r="BE179" i="30"/>
  <c r="BD179" i="30"/>
  <c r="BC179" i="30"/>
  <c r="BB179" i="30"/>
  <c r="G179" i="30"/>
  <c r="BA179" i="30" s="1"/>
  <c r="BE162" i="30"/>
  <c r="BD162" i="30"/>
  <c r="BC162" i="30"/>
  <c r="BB162" i="30"/>
  <c r="G162" i="30"/>
  <c r="BA162" i="30" s="1"/>
  <c r="BE160" i="30"/>
  <c r="BD160" i="30"/>
  <c r="BC160" i="30"/>
  <c r="BB160" i="30"/>
  <c r="G160" i="30"/>
  <c r="BA160" i="30" s="1"/>
  <c r="BE158" i="30"/>
  <c r="BD158" i="30"/>
  <c r="BC158" i="30"/>
  <c r="BB158" i="30"/>
  <c r="G158" i="30"/>
  <c r="BA158" i="30" s="1"/>
  <c r="BE156" i="30"/>
  <c r="BD156" i="30"/>
  <c r="BC156" i="30"/>
  <c r="BB156" i="30"/>
  <c r="G156" i="30"/>
  <c r="BA156" i="30" s="1"/>
  <c r="BE154" i="30"/>
  <c r="BD154" i="30"/>
  <c r="BC154" i="30"/>
  <c r="BB154" i="30"/>
  <c r="G154" i="30"/>
  <c r="BA154" i="30" s="1"/>
  <c r="C152" i="30"/>
  <c r="BD151" i="30"/>
  <c r="BC151" i="30"/>
  <c r="BB151" i="30"/>
  <c r="BA151" i="30"/>
  <c r="G151" i="30"/>
  <c r="I9" i="29" s="1"/>
  <c r="BE150" i="30"/>
  <c r="BD150" i="30"/>
  <c r="BC150" i="30"/>
  <c r="BB150" i="30"/>
  <c r="G150" i="30"/>
  <c r="BA150" i="30" s="1"/>
  <c r="BE148" i="30"/>
  <c r="BD148" i="30"/>
  <c r="BC148" i="30"/>
  <c r="BB148" i="30"/>
  <c r="BA148" i="30"/>
  <c r="G148" i="30"/>
  <c r="BE138" i="30"/>
  <c r="BD138" i="30"/>
  <c r="BC138" i="30"/>
  <c r="BB138" i="30"/>
  <c r="G138" i="30"/>
  <c r="BA138" i="30" s="1"/>
  <c r="BE135" i="30"/>
  <c r="BD135" i="30"/>
  <c r="BC135" i="30"/>
  <c r="BB135" i="30"/>
  <c r="G135" i="30"/>
  <c r="BA135" i="30" s="1"/>
  <c r="BE133" i="30"/>
  <c r="BD133" i="30"/>
  <c r="BC133" i="30"/>
  <c r="BB133" i="30"/>
  <c r="G133" i="30"/>
  <c r="BA133" i="30" s="1"/>
  <c r="BE131" i="30"/>
  <c r="BD131" i="30"/>
  <c r="BC131" i="30"/>
  <c r="BB131" i="30"/>
  <c r="G131" i="30"/>
  <c r="BA131" i="30" s="1"/>
  <c r="BE119" i="30"/>
  <c r="BD119" i="30"/>
  <c r="BC119" i="30"/>
  <c r="BB119" i="30"/>
  <c r="G119" i="30"/>
  <c r="BA119" i="30" s="1"/>
  <c r="BE116" i="30"/>
  <c r="BD116" i="30"/>
  <c r="BC116" i="30"/>
  <c r="BB116" i="30"/>
  <c r="G116" i="30"/>
  <c r="BA116" i="30" s="1"/>
  <c r="C114" i="30"/>
  <c r="BE111" i="30"/>
  <c r="BD111" i="30"/>
  <c r="BC111" i="30"/>
  <c r="BB111" i="30"/>
  <c r="G111" i="30"/>
  <c r="BA111" i="30" s="1"/>
  <c r="BE104" i="30"/>
  <c r="BD104" i="30"/>
  <c r="BC104" i="30"/>
  <c r="BB104" i="30"/>
  <c r="G104" i="30"/>
  <c r="BA104" i="30" s="1"/>
  <c r="BE102" i="30"/>
  <c r="BD102" i="30"/>
  <c r="BC102" i="30"/>
  <c r="BB102" i="30"/>
  <c r="G102" i="30"/>
  <c r="BA102" i="30" s="1"/>
  <c r="BE89" i="30"/>
  <c r="BD89" i="30"/>
  <c r="BC89" i="30"/>
  <c r="BB89" i="30"/>
  <c r="G89" i="30"/>
  <c r="BA89" i="30" s="1"/>
  <c r="BE87" i="30"/>
  <c r="BD87" i="30"/>
  <c r="BC87" i="30"/>
  <c r="BB87" i="30"/>
  <c r="G87" i="30"/>
  <c r="BA87" i="30" s="1"/>
  <c r="BE82" i="30"/>
  <c r="BD82" i="30"/>
  <c r="BC82" i="30"/>
  <c r="BB82" i="30"/>
  <c r="G82" i="30"/>
  <c r="BA82" i="30" s="1"/>
  <c r="BE66" i="30"/>
  <c r="BD66" i="30"/>
  <c r="BC66" i="30"/>
  <c r="BB66" i="30"/>
  <c r="G66" i="30"/>
  <c r="BA66" i="30" s="1"/>
  <c r="BE57" i="30"/>
  <c r="BD57" i="30"/>
  <c r="BC57" i="30"/>
  <c r="BB57" i="30"/>
  <c r="G57" i="30"/>
  <c r="BA57" i="30" s="1"/>
  <c r="BE56" i="30"/>
  <c r="BD56" i="30"/>
  <c r="BC56" i="30"/>
  <c r="BB56" i="30"/>
  <c r="G56" i="30"/>
  <c r="BA56" i="30" s="1"/>
  <c r="BE54" i="30"/>
  <c r="BD54" i="30"/>
  <c r="BC54" i="30"/>
  <c r="BB54" i="30"/>
  <c r="G54" i="30"/>
  <c r="BA54" i="30" s="1"/>
  <c r="BE52" i="30"/>
  <c r="BD52" i="30"/>
  <c r="BC52" i="30"/>
  <c r="BB52" i="30"/>
  <c r="G52" i="30"/>
  <c r="BA52" i="30" s="1"/>
  <c r="BE50" i="30"/>
  <c r="BD50" i="30"/>
  <c r="BC50" i="30"/>
  <c r="BB50" i="30"/>
  <c r="G50" i="30"/>
  <c r="BA50" i="30" s="1"/>
  <c r="BE48" i="30"/>
  <c r="BD48" i="30"/>
  <c r="BC48" i="30"/>
  <c r="BB48" i="30"/>
  <c r="G48" i="30"/>
  <c r="BA48" i="30" s="1"/>
  <c r="BE44" i="30"/>
  <c r="BD44" i="30"/>
  <c r="BC44" i="30"/>
  <c r="BB44" i="30"/>
  <c r="G44" i="30"/>
  <c r="BA44" i="30" s="1"/>
  <c r="BE42" i="30"/>
  <c r="BD42" i="30"/>
  <c r="BC42" i="30"/>
  <c r="BB42" i="30"/>
  <c r="G42" i="30"/>
  <c r="BA42" i="30" s="1"/>
  <c r="BE40" i="30"/>
  <c r="BD40" i="30"/>
  <c r="BC40" i="30"/>
  <c r="BB40" i="30"/>
  <c r="G40" i="30"/>
  <c r="BA40" i="30" s="1"/>
  <c r="BE34" i="30"/>
  <c r="BD34" i="30"/>
  <c r="BC34" i="30"/>
  <c r="BB34" i="30"/>
  <c r="G34" i="30"/>
  <c r="BA34" i="30" s="1"/>
  <c r="BE26" i="30"/>
  <c r="BD26" i="30"/>
  <c r="BC26" i="30"/>
  <c r="BB26" i="30"/>
  <c r="G26" i="30"/>
  <c r="BA26" i="30" s="1"/>
  <c r="BE25" i="30"/>
  <c r="BD25" i="30"/>
  <c r="BC25" i="30"/>
  <c r="BB25" i="30"/>
  <c r="G25" i="30"/>
  <c r="BA25" i="30" s="1"/>
  <c r="C23" i="30"/>
  <c r="BE17" i="30"/>
  <c r="BD17" i="30"/>
  <c r="BC17" i="30"/>
  <c r="BB17" i="30"/>
  <c r="G17" i="30"/>
  <c r="BA17" i="30" s="1"/>
  <c r="BE14" i="30"/>
  <c r="BD14" i="30"/>
  <c r="BC14" i="30"/>
  <c r="BB14" i="30"/>
  <c r="BA14" i="30"/>
  <c r="G14" i="30"/>
  <c r="BE13" i="30"/>
  <c r="BD13" i="30"/>
  <c r="BC13" i="30"/>
  <c r="BB13" i="30"/>
  <c r="G13" i="30"/>
  <c r="BA13" i="30" s="1"/>
  <c r="BE12" i="30"/>
  <c r="BD12" i="30"/>
  <c r="BC12" i="30"/>
  <c r="BB12" i="30"/>
  <c r="G12" i="30"/>
  <c r="BA12" i="30" s="1"/>
  <c r="BE11" i="30"/>
  <c r="BD11" i="30"/>
  <c r="BC11" i="30"/>
  <c r="BB11" i="30"/>
  <c r="G11" i="30"/>
  <c r="BE8" i="30"/>
  <c r="BD8" i="30"/>
  <c r="BC8" i="30"/>
  <c r="BB8" i="30"/>
  <c r="G8" i="30"/>
  <c r="BA8" i="30" s="1"/>
  <c r="C4" i="30"/>
  <c r="F3" i="30"/>
  <c r="C3" i="30"/>
  <c r="I30" i="29"/>
  <c r="G30" i="29"/>
  <c r="E30" i="29"/>
  <c r="B30" i="29"/>
  <c r="A30" i="29"/>
  <c r="I29" i="29"/>
  <c r="H29" i="29"/>
  <c r="G29" i="29"/>
  <c r="E29" i="29"/>
  <c r="B29" i="29"/>
  <c r="A29" i="29"/>
  <c r="I28" i="29"/>
  <c r="H28" i="29"/>
  <c r="G28" i="29"/>
  <c r="E28" i="29"/>
  <c r="B28" i="29"/>
  <c r="A28" i="29"/>
  <c r="I27" i="29"/>
  <c r="H27" i="29"/>
  <c r="G27" i="29"/>
  <c r="E27" i="29"/>
  <c r="B27" i="29"/>
  <c r="A27" i="29"/>
  <c r="I26" i="29"/>
  <c r="H26" i="29"/>
  <c r="G26" i="29"/>
  <c r="E26" i="29"/>
  <c r="B26" i="29"/>
  <c r="A26" i="29"/>
  <c r="I25" i="29"/>
  <c r="H25" i="29"/>
  <c r="G25" i="29"/>
  <c r="E25" i="29"/>
  <c r="B25" i="29"/>
  <c r="A25" i="29"/>
  <c r="I24" i="29"/>
  <c r="H24" i="29"/>
  <c r="G24" i="29"/>
  <c r="E24" i="29"/>
  <c r="B24" i="29"/>
  <c r="A24" i="29"/>
  <c r="I23" i="29"/>
  <c r="H23" i="29"/>
  <c r="G23" i="29"/>
  <c r="E23" i="29"/>
  <c r="B23" i="29"/>
  <c r="A23" i="29"/>
  <c r="I22" i="29"/>
  <c r="H22" i="29"/>
  <c r="G22" i="29"/>
  <c r="E22" i="29"/>
  <c r="B22" i="29"/>
  <c r="A22" i="29"/>
  <c r="I21" i="29"/>
  <c r="H21" i="29"/>
  <c r="G21" i="29"/>
  <c r="E21" i="29"/>
  <c r="B21" i="29"/>
  <c r="A21" i="29"/>
  <c r="I20" i="29"/>
  <c r="H20" i="29"/>
  <c r="G20" i="29"/>
  <c r="E20" i="29"/>
  <c r="B20" i="29"/>
  <c r="A20" i="29"/>
  <c r="I19" i="29"/>
  <c r="H19" i="29"/>
  <c r="G19" i="29"/>
  <c r="E19" i="29"/>
  <c r="B19" i="29"/>
  <c r="A19" i="29"/>
  <c r="I18" i="29"/>
  <c r="H18" i="29"/>
  <c r="G18" i="29"/>
  <c r="E18" i="29"/>
  <c r="B18" i="29"/>
  <c r="A18" i="29"/>
  <c r="I17" i="29"/>
  <c r="H17" i="29"/>
  <c r="G17" i="29"/>
  <c r="E17" i="29"/>
  <c r="B17" i="29"/>
  <c r="A17" i="29"/>
  <c r="I16" i="29"/>
  <c r="H16" i="29"/>
  <c r="G16" i="29"/>
  <c r="E16" i="29"/>
  <c r="B16" i="29"/>
  <c r="A16" i="29"/>
  <c r="I15" i="29"/>
  <c r="H15" i="29"/>
  <c r="G15" i="29"/>
  <c r="F15" i="29"/>
  <c r="B15" i="29"/>
  <c r="A15" i="29"/>
  <c r="I14" i="29"/>
  <c r="H14" i="29"/>
  <c r="G14" i="29"/>
  <c r="F14" i="29"/>
  <c r="B14" i="29"/>
  <c r="A14" i="29"/>
  <c r="I13" i="29"/>
  <c r="H13" i="29"/>
  <c r="G13" i="29"/>
  <c r="F13" i="29"/>
  <c r="B13" i="29"/>
  <c r="A13" i="29"/>
  <c r="I12" i="29"/>
  <c r="H12" i="29"/>
  <c r="G12" i="29"/>
  <c r="F12" i="29"/>
  <c r="B12" i="29"/>
  <c r="A12" i="29"/>
  <c r="I11" i="29"/>
  <c r="H11" i="29"/>
  <c r="G11" i="29"/>
  <c r="F11" i="29"/>
  <c r="B11" i="29"/>
  <c r="A11" i="29"/>
  <c r="I10" i="29"/>
  <c r="H10" i="29"/>
  <c r="G10" i="29"/>
  <c r="F10" i="29"/>
  <c r="B10" i="29"/>
  <c r="A10" i="29"/>
  <c r="H9" i="29"/>
  <c r="G9" i="29"/>
  <c r="F9" i="29"/>
  <c r="B9" i="29"/>
  <c r="A9" i="29"/>
  <c r="I8" i="29"/>
  <c r="H8" i="29"/>
  <c r="G8" i="29"/>
  <c r="F8" i="29"/>
  <c r="B8" i="29"/>
  <c r="A8" i="29"/>
  <c r="I7" i="29"/>
  <c r="H7" i="29"/>
  <c r="G7" i="29"/>
  <c r="F7" i="29"/>
  <c r="B7" i="29"/>
  <c r="A7" i="29"/>
  <c r="C2" i="29"/>
  <c r="C1" i="29"/>
  <c r="C33" i="28"/>
  <c r="F33" i="28" s="1"/>
  <c r="G21" i="28"/>
  <c r="D21" i="28"/>
  <c r="G20" i="28"/>
  <c r="D20" i="28"/>
  <c r="G19" i="28"/>
  <c r="D19" i="28"/>
  <c r="G18" i="28"/>
  <c r="D18" i="28"/>
  <c r="G17" i="28"/>
  <c r="D17" i="28"/>
  <c r="G16" i="28"/>
  <c r="D16" i="28"/>
  <c r="D15" i="28"/>
  <c r="C9" i="28"/>
  <c r="G7" i="28"/>
  <c r="C2" i="28"/>
  <c r="C484" i="27"/>
  <c r="BE483" i="27"/>
  <c r="BD483" i="27"/>
  <c r="BC483" i="27"/>
  <c r="BB483" i="27"/>
  <c r="G483" i="27"/>
  <c r="BA483" i="27" s="1"/>
  <c r="BE482" i="27"/>
  <c r="BD482" i="27"/>
  <c r="BC482" i="27"/>
  <c r="BB482" i="27"/>
  <c r="G482" i="27"/>
  <c r="BA482" i="27" s="1"/>
  <c r="BE481" i="27"/>
  <c r="BD481" i="27"/>
  <c r="BC481" i="27"/>
  <c r="BB481" i="27"/>
  <c r="G481" i="27"/>
  <c r="BA481" i="27" s="1"/>
  <c r="BE480" i="27"/>
  <c r="BD480" i="27"/>
  <c r="BC480" i="27"/>
  <c r="BB480" i="27"/>
  <c r="G480" i="27"/>
  <c r="BA480" i="27" s="1"/>
  <c r="BE479" i="27"/>
  <c r="BD479" i="27"/>
  <c r="BC479" i="27"/>
  <c r="BB479" i="27"/>
  <c r="G479" i="27"/>
  <c r="BA479" i="27" s="1"/>
  <c r="BE478" i="27"/>
  <c r="BD478" i="27"/>
  <c r="BC478" i="27"/>
  <c r="BB478" i="27"/>
  <c r="G478" i="27"/>
  <c r="BA478" i="27" s="1"/>
  <c r="BE477" i="27"/>
  <c r="BD477" i="27"/>
  <c r="BC477" i="27"/>
  <c r="BB477" i="27"/>
  <c r="G477" i="27"/>
  <c r="BA477" i="27" s="1"/>
  <c r="C475" i="27"/>
  <c r="BE474" i="27"/>
  <c r="BE475" i="27" s="1"/>
  <c r="BC474" i="27"/>
  <c r="BC475" i="27" s="1"/>
  <c r="BB474" i="27"/>
  <c r="BB475" i="27" s="1"/>
  <c r="BA474" i="27"/>
  <c r="BA475" i="27" s="1"/>
  <c r="G474" i="27"/>
  <c r="BD474" i="27" s="1"/>
  <c r="BD475" i="27" s="1"/>
  <c r="C472" i="27"/>
  <c r="BE469" i="27"/>
  <c r="BE472" i="27" s="1"/>
  <c r="BD469" i="27"/>
  <c r="BD472" i="27" s="1"/>
  <c r="BC469" i="27"/>
  <c r="BC472" i="27" s="1"/>
  <c r="BA469" i="27"/>
  <c r="BA472" i="27" s="1"/>
  <c r="G469" i="27"/>
  <c r="BB469" i="27" s="1"/>
  <c r="BB472" i="27" s="1"/>
  <c r="C467" i="27"/>
  <c r="BE463" i="27"/>
  <c r="BE467" i="27" s="1"/>
  <c r="BD463" i="27"/>
  <c r="BD467" i="27" s="1"/>
  <c r="BC463" i="27"/>
  <c r="BC467" i="27" s="1"/>
  <c r="BA463" i="27"/>
  <c r="BA467" i="27" s="1"/>
  <c r="G463" i="27"/>
  <c r="G467" i="27" s="1"/>
  <c r="F23" i="26" s="1"/>
  <c r="C461" i="27"/>
  <c r="BE460" i="27"/>
  <c r="BD460" i="27"/>
  <c r="BC460" i="27"/>
  <c r="BA460" i="27"/>
  <c r="G460" i="27"/>
  <c r="BB460" i="27" s="1"/>
  <c r="BE456" i="27"/>
  <c r="BD456" i="27"/>
  <c r="BC456" i="27"/>
  <c r="BA456" i="27"/>
  <c r="G456" i="27"/>
  <c r="BB456" i="27" s="1"/>
  <c r="BE454" i="27"/>
  <c r="BD454" i="27"/>
  <c r="BC454" i="27"/>
  <c r="BA454" i="27"/>
  <c r="G454" i="27"/>
  <c r="BB454" i="27" s="1"/>
  <c r="BE451" i="27"/>
  <c r="BD451" i="27"/>
  <c r="BC451" i="27"/>
  <c r="BA451" i="27"/>
  <c r="G451" i="27"/>
  <c r="BB451" i="27" s="1"/>
  <c r="BE447" i="27"/>
  <c r="BD447" i="27"/>
  <c r="BC447" i="27"/>
  <c r="BA447" i="27"/>
  <c r="G447" i="27"/>
  <c r="BB447" i="27" s="1"/>
  <c r="BE445" i="27"/>
  <c r="BD445" i="27"/>
  <c r="BC445" i="27"/>
  <c r="BA445" i="27"/>
  <c r="G445" i="27"/>
  <c r="BB445" i="27" s="1"/>
  <c r="BE439" i="27"/>
  <c r="BD439" i="27"/>
  <c r="BC439" i="27"/>
  <c r="BA439" i="27"/>
  <c r="G439" i="27"/>
  <c r="BB439" i="27" s="1"/>
  <c r="BE431" i="27"/>
  <c r="BD431" i="27"/>
  <c r="BC431" i="27"/>
  <c r="BA431" i="27"/>
  <c r="G431" i="27"/>
  <c r="BB431" i="27" s="1"/>
  <c r="BE427" i="27"/>
  <c r="BD427" i="27"/>
  <c r="BC427" i="27"/>
  <c r="BA427" i="27"/>
  <c r="G427" i="27"/>
  <c r="BB427" i="27" s="1"/>
  <c r="BE426" i="27"/>
  <c r="BD426" i="27"/>
  <c r="BC426" i="27"/>
  <c r="BA426" i="27"/>
  <c r="G426" i="27"/>
  <c r="BB426" i="27" s="1"/>
  <c r="BE421" i="27"/>
  <c r="BD421" i="27"/>
  <c r="BC421" i="27"/>
  <c r="BA421" i="27"/>
  <c r="G421" i="27"/>
  <c r="BB421" i="27" s="1"/>
  <c r="C419" i="27"/>
  <c r="BE418" i="27"/>
  <c r="BD418" i="27"/>
  <c r="BC418" i="27"/>
  <c r="BA418" i="27"/>
  <c r="G418" i="27"/>
  <c r="BB418" i="27" s="1"/>
  <c r="BE416" i="27"/>
  <c r="BD416" i="27"/>
  <c r="BC416" i="27"/>
  <c r="BA416" i="27"/>
  <c r="G416" i="27"/>
  <c r="BB416" i="27" s="1"/>
  <c r="BE414" i="27"/>
  <c r="BD414" i="27"/>
  <c r="BC414" i="27"/>
  <c r="BA414" i="27"/>
  <c r="G414" i="27"/>
  <c r="C412" i="27"/>
  <c r="BE411" i="27"/>
  <c r="BD411" i="27"/>
  <c r="BC411" i="27"/>
  <c r="BA411" i="27"/>
  <c r="G411" i="27"/>
  <c r="BB411" i="27" s="1"/>
  <c r="BE410" i="27"/>
  <c r="BD410" i="27"/>
  <c r="BC410" i="27"/>
  <c r="BA410" i="27"/>
  <c r="G410" i="27"/>
  <c r="BB410" i="27" s="1"/>
  <c r="BE405" i="27"/>
  <c r="BD405" i="27"/>
  <c r="BC405" i="27"/>
  <c r="BA405" i="27"/>
  <c r="G405" i="27"/>
  <c r="BB405" i="27" s="1"/>
  <c r="BE399" i="27"/>
  <c r="BD399" i="27"/>
  <c r="BC399" i="27"/>
  <c r="BA399" i="27"/>
  <c r="G399" i="27"/>
  <c r="C397" i="27"/>
  <c r="BE396" i="27"/>
  <c r="BD396" i="27"/>
  <c r="BC396" i="27"/>
  <c r="BA396" i="27"/>
  <c r="G396" i="27"/>
  <c r="BB396" i="27" s="1"/>
  <c r="BE394" i="27"/>
  <c r="BD394" i="27"/>
  <c r="BC394" i="27"/>
  <c r="BA394" i="27"/>
  <c r="G394" i="27"/>
  <c r="BB394" i="27" s="1"/>
  <c r="BE392" i="27"/>
  <c r="BD392" i="27"/>
  <c r="BC392" i="27"/>
  <c r="BA392" i="27"/>
  <c r="G392" i="27"/>
  <c r="BB392" i="27" s="1"/>
  <c r="C390" i="27"/>
  <c r="BE382" i="27"/>
  <c r="BD382" i="27"/>
  <c r="BC382" i="27"/>
  <c r="BA382" i="27"/>
  <c r="G382" i="27"/>
  <c r="BB382" i="27" s="1"/>
  <c r="BE380" i="27"/>
  <c r="BD380" i="27"/>
  <c r="BC380" i="27"/>
  <c r="BA380" i="27"/>
  <c r="G380" i="27"/>
  <c r="BB380" i="27" s="1"/>
  <c r="BE375" i="27"/>
  <c r="BD375" i="27"/>
  <c r="BC375" i="27"/>
  <c r="BA375" i="27"/>
  <c r="G375" i="27"/>
  <c r="BB375" i="27" s="1"/>
  <c r="C373" i="27"/>
  <c r="BE372" i="27"/>
  <c r="BD372" i="27"/>
  <c r="BC372" i="27"/>
  <c r="BA372" i="27"/>
  <c r="G372" i="27"/>
  <c r="BB372" i="27" s="1"/>
  <c r="BE371" i="27"/>
  <c r="BD371" i="27"/>
  <c r="BC371" i="27"/>
  <c r="BA371" i="27"/>
  <c r="G371" i="27"/>
  <c r="BE370" i="27"/>
  <c r="BD370" i="27"/>
  <c r="BC370" i="27"/>
  <c r="BA370" i="27"/>
  <c r="G370" i="27"/>
  <c r="BB370" i="27" s="1"/>
  <c r="BE369" i="27"/>
  <c r="BD369" i="27"/>
  <c r="BC369" i="27"/>
  <c r="BA369" i="27"/>
  <c r="G369" i="27"/>
  <c r="BB369" i="27" s="1"/>
  <c r="C367" i="27"/>
  <c r="BE360" i="27"/>
  <c r="BD360" i="27"/>
  <c r="BC360" i="27"/>
  <c r="BA360" i="27"/>
  <c r="G360" i="27"/>
  <c r="BB360" i="27" s="1"/>
  <c r="BE358" i="27"/>
  <c r="BD358" i="27"/>
  <c r="BC358" i="27"/>
  <c r="BA358" i="27"/>
  <c r="G358" i="27"/>
  <c r="BB358" i="27" s="1"/>
  <c r="BE356" i="27"/>
  <c r="BD356" i="27"/>
  <c r="BC356" i="27"/>
  <c r="BA356" i="27"/>
  <c r="G356" i="27"/>
  <c r="BB356" i="27" s="1"/>
  <c r="C354" i="27"/>
  <c r="BE350" i="27"/>
  <c r="BD350" i="27"/>
  <c r="BC350" i="27"/>
  <c r="BA350" i="27"/>
  <c r="G350" i="27"/>
  <c r="BB350" i="27" s="1"/>
  <c r="BE343" i="27"/>
  <c r="BD343" i="27"/>
  <c r="BC343" i="27"/>
  <c r="BA343" i="27"/>
  <c r="G343" i="27"/>
  <c r="BE340" i="27"/>
  <c r="BD340" i="27"/>
  <c r="BC340" i="27"/>
  <c r="BA340" i="27"/>
  <c r="G340" i="27"/>
  <c r="BB340" i="27" s="1"/>
  <c r="C338" i="27"/>
  <c r="BE337" i="27"/>
  <c r="BE338" i="27" s="1"/>
  <c r="BD337" i="27"/>
  <c r="BD338" i="27" s="1"/>
  <c r="BC337" i="27"/>
  <c r="BC338" i="27" s="1"/>
  <c r="BB337" i="27"/>
  <c r="BB338" i="27" s="1"/>
  <c r="G337" i="27"/>
  <c r="G338" i="27" s="1"/>
  <c r="E14" i="26" s="1"/>
  <c r="C335" i="27"/>
  <c r="BE327" i="27"/>
  <c r="BD327" i="27"/>
  <c r="BC327" i="27"/>
  <c r="BB327" i="27"/>
  <c r="G327" i="27"/>
  <c r="BA327" i="27" s="1"/>
  <c r="BE322" i="27"/>
  <c r="BD322" i="27"/>
  <c r="BC322" i="27"/>
  <c r="BB322" i="27"/>
  <c r="G322" i="27"/>
  <c r="BA322" i="27" s="1"/>
  <c r="BE320" i="27"/>
  <c r="BD320" i="27"/>
  <c r="BC320" i="27"/>
  <c r="BB320" i="27"/>
  <c r="G320" i="27"/>
  <c r="BA320" i="27" s="1"/>
  <c r="BE318" i="27"/>
  <c r="BD318" i="27"/>
  <c r="BC318" i="27"/>
  <c r="BB318" i="27"/>
  <c r="G318" i="27"/>
  <c r="BA318" i="27" s="1"/>
  <c r="BE315" i="27"/>
  <c r="BD315" i="27"/>
  <c r="BC315" i="27"/>
  <c r="BB315" i="27"/>
  <c r="G315" i="27"/>
  <c r="BA315" i="27" s="1"/>
  <c r="BE312" i="27"/>
  <c r="BD312" i="27"/>
  <c r="BC312" i="27"/>
  <c r="BB312" i="27"/>
  <c r="G312" i="27"/>
  <c r="BA312" i="27" s="1"/>
  <c r="BE307" i="27"/>
  <c r="BD307" i="27"/>
  <c r="BC307" i="27"/>
  <c r="BB307" i="27"/>
  <c r="G307" i="27"/>
  <c r="C305" i="27"/>
  <c r="BD302" i="27"/>
  <c r="BC302" i="27"/>
  <c r="BB302" i="27"/>
  <c r="BA302" i="27"/>
  <c r="G302" i="27"/>
  <c r="BE258" i="27"/>
  <c r="BD258" i="27"/>
  <c r="BC258" i="27"/>
  <c r="BB258" i="27"/>
  <c r="G258" i="27"/>
  <c r="BA258" i="27" s="1"/>
  <c r="BE256" i="27"/>
  <c r="BD256" i="27"/>
  <c r="BC256" i="27"/>
  <c r="BB256" i="27"/>
  <c r="G256" i="27"/>
  <c r="BA256" i="27" s="1"/>
  <c r="BE252" i="27"/>
  <c r="BD252" i="27"/>
  <c r="BC252" i="27"/>
  <c r="BB252" i="27"/>
  <c r="G252" i="27"/>
  <c r="BA252" i="27" s="1"/>
  <c r="BE246" i="27"/>
  <c r="BD246" i="27"/>
  <c r="BC246" i="27"/>
  <c r="BB246" i="27"/>
  <c r="G246" i="27"/>
  <c r="BA246" i="27" s="1"/>
  <c r="BE244" i="27"/>
  <c r="BD244" i="27"/>
  <c r="BC244" i="27"/>
  <c r="BB244" i="27"/>
  <c r="G244" i="27"/>
  <c r="BA244" i="27" s="1"/>
  <c r="BE241" i="27"/>
  <c r="BD241" i="27"/>
  <c r="BC241" i="27"/>
  <c r="BB241" i="27"/>
  <c r="G241" i="27"/>
  <c r="BA241" i="27" s="1"/>
  <c r="BE236" i="27"/>
  <c r="BD236" i="27"/>
  <c r="BC236" i="27"/>
  <c r="BB236" i="27"/>
  <c r="G236" i="27"/>
  <c r="BA236" i="27" s="1"/>
  <c r="BE224" i="27"/>
  <c r="BD224" i="27"/>
  <c r="BC224" i="27"/>
  <c r="BB224" i="27"/>
  <c r="G224" i="27"/>
  <c r="BA224" i="27" s="1"/>
  <c r="BE222" i="27"/>
  <c r="BD222" i="27"/>
  <c r="BC222" i="27"/>
  <c r="BB222" i="27"/>
  <c r="G222" i="27"/>
  <c r="BA222" i="27" s="1"/>
  <c r="BE221" i="27"/>
  <c r="BD221" i="27"/>
  <c r="BC221" i="27"/>
  <c r="BB221" i="27"/>
  <c r="G221" i="27"/>
  <c r="BA221" i="27" s="1"/>
  <c r="BE219" i="27"/>
  <c r="BD219" i="27"/>
  <c r="BC219" i="27"/>
  <c r="BB219" i="27"/>
  <c r="G219" i="27"/>
  <c r="BA219" i="27" s="1"/>
  <c r="BE209" i="27"/>
  <c r="BD209" i="27"/>
  <c r="BC209" i="27"/>
  <c r="BB209" i="27"/>
  <c r="G209" i="27"/>
  <c r="BA209" i="27" s="1"/>
  <c r="BE187" i="27"/>
  <c r="BD187" i="27"/>
  <c r="BC187" i="27"/>
  <c r="BB187" i="27"/>
  <c r="G187" i="27"/>
  <c r="BA187" i="27" s="1"/>
  <c r="BE178" i="27"/>
  <c r="BD178" i="27"/>
  <c r="BC178" i="27"/>
  <c r="BB178" i="27"/>
  <c r="G178" i="27"/>
  <c r="BA178" i="27" s="1"/>
  <c r="BE167" i="27"/>
  <c r="BD167" i="27"/>
  <c r="BC167" i="27"/>
  <c r="BB167" i="27"/>
  <c r="G167" i="27"/>
  <c r="BA167" i="27" s="1"/>
  <c r="BE161" i="27"/>
  <c r="BD161" i="27"/>
  <c r="BC161" i="27"/>
  <c r="BB161" i="27"/>
  <c r="G161" i="27"/>
  <c r="BA161" i="27" s="1"/>
  <c r="BE141" i="27"/>
  <c r="BD141" i="27"/>
  <c r="BC141" i="27"/>
  <c r="BB141" i="27"/>
  <c r="G141" i="27"/>
  <c r="BA141" i="27" s="1"/>
  <c r="BE129" i="27"/>
  <c r="BD129" i="27"/>
  <c r="BC129" i="27"/>
  <c r="BB129" i="27"/>
  <c r="G129" i="27"/>
  <c r="BA129" i="27" s="1"/>
  <c r="BE121" i="27"/>
  <c r="BD121" i="27"/>
  <c r="BC121" i="27"/>
  <c r="BB121" i="27"/>
  <c r="G121" i="27"/>
  <c r="BA121" i="27" s="1"/>
  <c r="BE106" i="27"/>
  <c r="BD106" i="27"/>
  <c r="BC106" i="27"/>
  <c r="BB106" i="27"/>
  <c r="G106" i="27"/>
  <c r="BA106" i="27" s="1"/>
  <c r="BE104" i="27"/>
  <c r="BD104" i="27"/>
  <c r="BC104" i="27"/>
  <c r="BB104" i="27"/>
  <c r="G104" i="27"/>
  <c r="BA104" i="27" s="1"/>
  <c r="BE102" i="27"/>
  <c r="BD102" i="27"/>
  <c r="BC102" i="27"/>
  <c r="BB102" i="27"/>
  <c r="G102" i="27"/>
  <c r="BA102" i="27" s="1"/>
  <c r="BE101" i="27"/>
  <c r="BD101" i="27"/>
  <c r="BC101" i="27"/>
  <c r="BB101" i="27"/>
  <c r="G101" i="27"/>
  <c r="BA101" i="27" s="1"/>
  <c r="BE93" i="27"/>
  <c r="BD93" i="27"/>
  <c r="BC93" i="27"/>
  <c r="BB93" i="27"/>
  <c r="G93" i="27"/>
  <c r="BA93" i="27" s="1"/>
  <c r="BE82" i="27"/>
  <c r="BD82" i="27"/>
  <c r="BC82" i="27"/>
  <c r="BB82" i="27"/>
  <c r="G82" i="27"/>
  <c r="BA82" i="27" s="1"/>
  <c r="BE74" i="27"/>
  <c r="BD74" i="27"/>
  <c r="BC74" i="27"/>
  <c r="BB74" i="27"/>
  <c r="G74" i="27"/>
  <c r="BA74" i="27" s="1"/>
  <c r="BE56" i="27"/>
  <c r="BD56" i="27"/>
  <c r="BC56" i="27"/>
  <c r="BB56" i="27"/>
  <c r="G56" i="27"/>
  <c r="BA56" i="27" s="1"/>
  <c r="BE54" i="27"/>
  <c r="BD54" i="27"/>
  <c r="BC54" i="27"/>
  <c r="BB54" i="27"/>
  <c r="G54" i="27"/>
  <c r="BA54" i="27" s="1"/>
  <c r="BE52" i="27"/>
  <c r="BD52" i="27"/>
  <c r="BC52" i="27"/>
  <c r="BB52" i="27"/>
  <c r="G52" i="27"/>
  <c r="BA52" i="27" s="1"/>
  <c r="BE51" i="27"/>
  <c r="BD51" i="27"/>
  <c r="BC51" i="27"/>
  <c r="BB51" i="27"/>
  <c r="G51" i="27"/>
  <c r="BA51" i="27" s="1"/>
  <c r="BE50" i="27"/>
  <c r="BD50" i="27"/>
  <c r="BC50" i="27"/>
  <c r="BB50" i="27"/>
  <c r="G50" i="27"/>
  <c r="BA50" i="27" s="1"/>
  <c r="BE49" i="27"/>
  <c r="BD49" i="27"/>
  <c r="BC49" i="27"/>
  <c r="BB49" i="27"/>
  <c r="G49" i="27"/>
  <c r="C47" i="27"/>
  <c r="BE46" i="27"/>
  <c r="BE47" i="27" s="1"/>
  <c r="BD46" i="27"/>
  <c r="BD47" i="27" s="1"/>
  <c r="BC46" i="27"/>
  <c r="BC47" i="27" s="1"/>
  <c r="BB46" i="27"/>
  <c r="BB47" i="27" s="1"/>
  <c r="G46" i="27"/>
  <c r="BA46" i="27" s="1"/>
  <c r="BA47" i="27" s="1"/>
  <c r="C44" i="27"/>
  <c r="BE43" i="27"/>
  <c r="BD43" i="27"/>
  <c r="BC43" i="27"/>
  <c r="BB43" i="27"/>
  <c r="G43" i="27"/>
  <c r="BA43" i="27" s="1"/>
  <c r="BE40" i="27"/>
  <c r="BD40" i="27"/>
  <c r="BC40" i="27"/>
  <c r="BB40" i="27"/>
  <c r="G40" i="27"/>
  <c r="C38" i="27"/>
  <c r="BE34" i="27"/>
  <c r="BE38" i="27" s="1"/>
  <c r="BD34" i="27"/>
  <c r="BD38" i="27" s="1"/>
  <c r="BC34" i="27"/>
  <c r="BC38" i="27" s="1"/>
  <c r="BB34" i="27"/>
  <c r="BB38" i="27" s="1"/>
  <c r="G34" i="27"/>
  <c r="G38" i="27" s="1"/>
  <c r="E9" i="26" s="1"/>
  <c r="C32" i="27"/>
  <c r="BE30" i="27"/>
  <c r="BD30" i="27"/>
  <c r="BC30" i="27"/>
  <c r="BB30" i="27"/>
  <c r="G30" i="27"/>
  <c r="BA30" i="27" s="1"/>
  <c r="BE20" i="27"/>
  <c r="BD20" i="27"/>
  <c r="BC20" i="27"/>
  <c r="BB20" i="27"/>
  <c r="G20" i="27"/>
  <c r="C18" i="27"/>
  <c r="BE17" i="27"/>
  <c r="BD17" i="27"/>
  <c r="BC17" i="27"/>
  <c r="BB17" i="27"/>
  <c r="G17" i="27"/>
  <c r="BA17" i="27" s="1"/>
  <c r="BE16" i="27"/>
  <c r="BD16" i="27"/>
  <c r="BC16" i="27"/>
  <c r="BB16" i="27"/>
  <c r="G16" i="27"/>
  <c r="BA16" i="27" s="1"/>
  <c r="BE15" i="27"/>
  <c r="BD15" i="27"/>
  <c r="BC15" i="27"/>
  <c r="BB15" i="27"/>
  <c r="G15" i="27"/>
  <c r="BA15" i="27" s="1"/>
  <c r="BE14" i="27"/>
  <c r="BD14" i="27"/>
  <c r="BC14" i="27"/>
  <c r="BB14" i="27"/>
  <c r="G14" i="27"/>
  <c r="BA14" i="27" s="1"/>
  <c r="BE13" i="27"/>
  <c r="BD13" i="27"/>
  <c r="BC13" i="27"/>
  <c r="BB13" i="27"/>
  <c r="G13" i="27"/>
  <c r="BA13" i="27" s="1"/>
  <c r="BE10" i="27"/>
  <c r="BD10" i="27"/>
  <c r="BC10" i="27"/>
  <c r="BB10" i="27"/>
  <c r="G10" i="27"/>
  <c r="BA10" i="27" s="1"/>
  <c r="BE8" i="27"/>
  <c r="BD8" i="27"/>
  <c r="BC8" i="27"/>
  <c r="BB8" i="27"/>
  <c r="G8" i="27"/>
  <c r="BA8" i="27" s="1"/>
  <c r="C4" i="27"/>
  <c r="F3" i="27"/>
  <c r="C3" i="27"/>
  <c r="I26" i="26"/>
  <c r="H26" i="26"/>
  <c r="G26" i="26"/>
  <c r="F26" i="26"/>
  <c r="B26" i="26"/>
  <c r="A26" i="26"/>
  <c r="I25" i="26"/>
  <c r="G25" i="26"/>
  <c r="F25" i="26"/>
  <c r="E25" i="26"/>
  <c r="B25" i="26"/>
  <c r="A25" i="26"/>
  <c r="I24" i="26"/>
  <c r="H24" i="26"/>
  <c r="G24" i="26"/>
  <c r="E24" i="26"/>
  <c r="B24" i="26"/>
  <c r="A24" i="26"/>
  <c r="I23" i="26"/>
  <c r="H23" i="26"/>
  <c r="G23" i="26"/>
  <c r="E23" i="26"/>
  <c r="B23" i="26"/>
  <c r="A23" i="26"/>
  <c r="I22" i="26"/>
  <c r="H22" i="26"/>
  <c r="G22" i="26"/>
  <c r="E22" i="26"/>
  <c r="B22" i="26"/>
  <c r="A22" i="26"/>
  <c r="I21" i="26"/>
  <c r="H21" i="26"/>
  <c r="G21" i="26"/>
  <c r="E21" i="26"/>
  <c r="B21" i="26"/>
  <c r="A21" i="26"/>
  <c r="I20" i="26"/>
  <c r="H20" i="26"/>
  <c r="G20" i="26"/>
  <c r="E20" i="26"/>
  <c r="B20" i="26"/>
  <c r="A20" i="26"/>
  <c r="I19" i="26"/>
  <c r="H19" i="26"/>
  <c r="G19" i="26"/>
  <c r="E19" i="26"/>
  <c r="B19" i="26"/>
  <c r="A19" i="26"/>
  <c r="I18" i="26"/>
  <c r="H18" i="26"/>
  <c r="G18" i="26"/>
  <c r="E18" i="26"/>
  <c r="B18" i="26"/>
  <c r="A18" i="26"/>
  <c r="I17" i="26"/>
  <c r="H17" i="26"/>
  <c r="G17" i="26"/>
  <c r="E17" i="26"/>
  <c r="B17" i="26"/>
  <c r="A17" i="26"/>
  <c r="I16" i="26"/>
  <c r="H16" i="26"/>
  <c r="G16" i="26"/>
  <c r="E16" i="26"/>
  <c r="B16" i="26"/>
  <c r="A16" i="26"/>
  <c r="I15" i="26"/>
  <c r="H15" i="26"/>
  <c r="G15" i="26"/>
  <c r="E15" i="26"/>
  <c r="B15" i="26"/>
  <c r="A15" i="26"/>
  <c r="I14" i="26"/>
  <c r="H14" i="26"/>
  <c r="G14" i="26"/>
  <c r="F14" i="26"/>
  <c r="B14" i="26"/>
  <c r="A14" i="26"/>
  <c r="I13" i="26"/>
  <c r="H13" i="26"/>
  <c r="G13" i="26"/>
  <c r="F13" i="26"/>
  <c r="B13" i="26"/>
  <c r="A13" i="26"/>
  <c r="H12" i="26"/>
  <c r="G12" i="26"/>
  <c r="F12" i="26"/>
  <c r="B12" i="26"/>
  <c r="A12" i="26"/>
  <c r="I11" i="26"/>
  <c r="H11" i="26"/>
  <c r="G11" i="26"/>
  <c r="F11" i="26"/>
  <c r="B11" i="26"/>
  <c r="A11" i="26"/>
  <c r="I10" i="26"/>
  <c r="H10" i="26"/>
  <c r="G10" i="26"/>
  <c r="F10" i="26"/>
  <c r="B10" i="26"/>
  <c r="A10" i="26"/>
  <c r="I9" i="26"/>
  <c r="H9" i="26"/>
  <c r="G9" i="26"/>
  <c r="F9" i="26"/>
  <c r="B9" i="26"/>
  <c r="A9" i="26"/>
  <c r="I8" i="26"/>
  <c r="H8" i="26"/>
  <c r="G8" i="26"/>
  <c r="F8" i="26"/>
  <c r="B8" i="26"/>
  <c r="A8" i="26"/>
  <c r="I7" i="26"/>
  <c r="H7" i="26"/>
  <c r="G7" i="26"/>
  <c r="F7" i="26"/>
  <c r="B7" i="26"/>
  <c r="A7" i="26"/>
  <c r="C2" i="26"/>
  <c r="C1" i="26"/>
  <c r="C33" i="25"/>
  <c r="F33" i="25" s="1"/>
  <c r="C31" i="25"/>
  <c r="G21" i="25"/>
  <c r="D21" i="25"/>
  <c r="G20" i="25"/>
  <c r="D20" i="25"/>
  <c r="D19" i="25"/>
  <c r="G18" i="25"/>
  <c r="D18" i="25"/>
  <c r="C18" i="25"/>
  <c r="G17" i="25"/>
  <c r="D17" i="25"/>
  <c r="G16" i="25"/>
  <c r="D16" i="25"/>
  <c r="D15" i="25"/>
  <c r="C9" i="25"/>
  <c r="G7" i="25"/>
  <c r="C2" i="25"/>
  <c r="U136" i="24"/>
  <c r="Q136" i="24"/>
  <c r="O136" i="24"/>
  <c r="M136" i="24"/>
  <c r="K136" i="24"/>
  <c r="I136" i="24"/>
  <c r="I134" i="24" s="1"/>
  <c r="U135" i="24"/>
  <c r="Q135" i="24"/>
  <c r="O135" i="24"/>
  <c r="O134" i="24" s="1"/>
  <c r="M135" i="24"/>
  <c r="K135" i="24"/>
  <c r="I135" i="24"/>
  <c r="G134" i="24"/>
  <c r="I52" i="22" s="1"/>
  <c r="U133" i="24"/>
  <c r="Q133" i="24"/>
  <c r="O133" i="24"/>
  <c r="M133" i="24"/>
  <c r="K133" i="24"/>
  <c r="I133" i="24"/>
  <c r="U132" i="24"/>
  <c r="Q132" i="24"/>
  <c r="O132" i="24"/>
  <c r="M132" i="24"/>
  <c r="K132" i="24"/>
  <c r="I132" i="24"/>
  <c r="U131" i="24"/>
  <c r="Q131" i="24"/>
  <c r="O131" i="24"/>
  <c r="M131" i="24"/>
  <c r="K131" i="24"/>
  <c r="I131" i="24"/>
  <c r="U130" i="24"/>
  <c r="Q130" i="24"/>
  <c r="O130" i="24"/>
  <c r="M130" i="24"/>
  <c r="K130" i="24"/>
  <c r="I130" i="24"/>
  <c r="U129" i="24"/>
  <c r="Q129" i="24"/>
  <c r="O129" i="24"/>
  <c r="M129" i="24"/>
  <c r="K129" i="24"/>
  <c r="I129" i="24"/>
  <c r="U128" i="24"/>
  <c r="Q128" i="24"/>
  <c r="O128" i="24"/>
  <c r="M128" i="24"/>
  <c r="K128" i="24"/>
  <c r="I128" i="24"/>
  <c r="U127" i="24"/>
  <c r="Q127" i="24"/>
  <c r="O127" i="24"/>
  <c r="M127" i="24"/>
  <c r="K127" i="24"/>
  <c r="I127" i="24"/>
  <c r="U126" i="24"/>
  <c r="Q126" i="24"/>
  <c r="O126" i="24"/>
  <c r="M126" i="24"/>
  <c r="K126" i="24"/>
  <c r="I126" i="24"/>
  <c r="U125" i="24"/>
  <c r="Q125" i="24"/>
  <c r="O125" i="24"/>
  <c r="M125" i="24"/>
  <c r="K125" i="24"/>
  <c r="I125" i="24"/>
  <c r="U124" i="24"/>
  <c r="Q124" i="24"/>
  <c r="O124" i="24"/>
  <c r="M124" i="24"/>
  <c r="K124" i="24"/>
  <c r="I124" i="24"/>
  <c r="U123" i="24"/>
  <c r="Q123" i="24"/>
  <c r="O123" i="24"/>
  <c r="M123" i="24"/>
  <c r="K123" i="24"/>
  <c r="I123" i="24"/>
  <c r="U122" i="24"/>
  <c r="Q122" i="24"/>
  <c r="O122" i="24"/>
  <c r="M122" i="24"/>
  <c r="K122" i="24"/>
  <c r="I122" i="24"/>
  <c r="U121" i="24"/>
  <c r="Q121" i="24"/>
  <c r="O121" i="24"/>
  <c r="M121" i="24"/>
  <c r="K121" i="24"/>
  <c r="I121" i="24"/>
  <c r="U120" i="24"/>
  <c r="Q120" i="24"/>
  <c r="O120" i="24"/>
  <c r="M120" i="24"/>
  <c r="K120" i="24"/>
  <c r="I120" i="24"/>
  <c r="BA119" i="24"/>
  <c r="U118" i="24"/>
  <c r="Q118" i="24"/>
  <c r="O118" i="24"/>
  <c r="M118" i="24"/>
  <c r="K118" i="24"/>
  <c r="I118" i="24"/>
  <c r="BA117" i="24"/>
  <c r="U116" i="24"/>
  <c r="Q116" i="24"/>
  <c r="O116" i="24"/>
  <c r="M116" i="24"/>
  <c r="K116" i="24"/>
  <c r="I116" i="24"/>
  <c r="BA115" i="24"/>
  <c r="U114" i="24"/>
  <c r="Q114" i="24"/>
  <c r="O114" i="24"/>
  <c r="M114" i="24"/>
  <c r="K114" i="24"/>
  <c r="I114" i="24"/>
  <c r="BA113" i="24"/>
  <c r="U112" i="24"/>
  <c r="Q112" i="24"/>
  <c r="O112" i="24"/>
  <c r="M112" i="24"/>
  <c r="K112" i="24"/>
  <c r="I112" i="24"/>
  <c r="BA111" i="24"/>
  <c r="U110" i="24"/>
  <c r="Q110" i="24"/>
  <c r="O110" i="24"/>
  <c r="M110" i="24"/>
  <c r="K110" i="24"/>
  <c r="I110" i="24"/>
  <c r="BA109" i="24"/>
  <c r="U108" i="24"/>
  <c r="Q108" i="24"/>
  <c r="O108" i="24"/>
  <c r="M108" i="24"/>
  <c r="K108" i="24"/>
  <c r="I108" i="24"/>
  <c r="BA107" i="24"/>
  <c r="U106" i="24"/>
  <c r="Q106" i="24"/>
  <c r="O106" i="24"/>
  <c r="M106" i="24"/>
  <c r="K106" i="24"/>
  <c r="I106" i="24"/>
  <c r="G105" i="24"/>
  <c r="I51" i="22" s="1"/>
  <c r="U104" i="24"/>
  <c r="Q104" i="24"/>
  <c r="O104" i="24"/>
  <c r="M104" i="24"/>
  <c r="K104" i="24"/>
  <c r="I104" i="24"/>
  <c r="U103" i="24"/>
  <c r="Q103" i="24"/>
  <c r="O103" i="24"/>
  <c r="M103" i="24"/>
  <c r="K103" i="24"/>
  <c r="I103" i="24"/>
  <c r="U102" i="24"/>
  <c r="Q102" i="24"/>
  <c r="O102" i="24"/>
  <c r="M102" i="24"/>
  <c r="K102" i="24"/>
  <c r="I102" i="24"/>
  <c r="U101" i="24"/>
  <c r="Q101" i="24"/>
  <c r="O101" i="24"/>
  <c r="M101" i="24"/>
  <c r="K101" i="24"/>
  <c r="I101" i="24"/>
  <c r="U100" i="24"/>
  <c r="Q100" i="24"/>
  <c r="O100" i="24"/>
  <c r="M100" i="24"/>
  <c r="K100" i="24"/>
  <c r="I100" i="24"/>
  <c r="U99" i="24"/>
  <c r="Q99" i="24"/>
  <c r="O99" i="24"/>
  <c r="M99" i="24"/>
  <c r="K99" i="24"/>
  <c r="I99" i="24"/>
  <c r="U98" i="24"/>
  <c r="Q98" i="24"/>
  <c r="O98" i="24"/>
  <c r="M98" i="24"/>
  <c r="K98" i="24"/>
  <c r="I98" i="24"/>
  <c r="U97" i="24"/>
  <c r="Q97" i="24"/>
  <c r="O97" i="24"/>
  <c r="M97" i="24"/>
  <c r="K97" i="24"/>
  <c r="I97" i="24"/>
  <c r="U96" i="24"/>
  <c r="Q96" i="24"/>
  <c r="O96" i="24"/>
  <c r="M96" i="24"/>
  <c r="K96" i="24"/>
  <c r="I96" i="24"/>
  <c r="U95" i="24"/>
  <c r="Q95" i="24"/>
  <c r="O95" i="24"/>
  <c r="M95" i="24"/>
  <c r="K95" i="24"/>
  <c r="I95" i="24"/>
  <c r="U94" i="24"/>
  <c r="Q94" i="24"/>
  <c r="O94" i="24"/>
  <c r="M94" i="24"/>
  <c r="K94" i="24"/>
  <c r="I94" i="24"/>
  <c r="U93" i="24"/>
  <c r="Q93" i="24"/>
  <c r="O93" i="24"/>
  <c r="M93" i="24"/>
  <c r="K93" i="24"/>
  <c r="I93" i="24"/>
  <c r="U92" i="24"/>
  <c r="Q92" i="24"/>
  <c r="O92" i="24"/>
  <c r="M92" i="24"/>
  <c r="K92" i="24"/>
  <c r="I92" i="24"/>
  <c r="U91" i="24"/>
  <c r="Q91" i="24"/>
  <c r="O91" i="24"/>
  <c r="M91" i="24"/>
  <c r="K91" i="24"/>
  <c r="I91" i="24"/>
  <c r="U90" i="24"/>
  <c r="Q90" i="24"/>
  <c r="O90" i="24"/>
  <c r="M90" i="24"/>
  <c r="K90" i="24"/>
  <c r="I90" i="24"/>
  <c r="U89" i="24"/>
  <c r="Q89" i="24"/>
  <c r="O89" i="24"/>
  <c r="M89" i="24"/>
  <c r="K89" i="24"/>
  <c r="I89" i="24"/>
  <c r="U88" i="24"/>
  <c r="Q88" i="24"/>
  <c r="O88" i="24"/>
  <c r="M88" i="24"/>
  <c r="K88" i="24"/>
  <c r="I88" i="24"/>
  <c r="U87" i="24"/>
  <c r="Q87" i="24"/>
  <c r="O87" i="24"/>
  <c r="M87" i="24"/>
  <c r="K87" i="24"/>
  <c r="I87" i="24"/>
  <c r="U86" i="24"/>
  <c r="Q86" i="24"/>
  <c r="O86" i="24"/>
  <c r="M86" i="24"/>
  <c r="K86" i="24"/>
  <c r="I86" i="24"/>
  <c r="U85" i="24"/>
  <c r="Q85" i="24"/>
  <c r="O85" i="24"/>
  <c r="M85" i="24"/>
  <c r="K85" i="24"/>
  <c r="I85" i="24"/>
  <c r="U84" i="24"/>
  <c r="Q84" i="24"/>
  <c r="O84" i="24"/>
  <c r="M84" i="24"/>
  <c r="K84" i="24"/>
  <c r="I84" i="24"/>
  <c r="U83" i="24"/>
  <c r="Q83" i="24"/>
  <c r="O83" i="24"/>
  <c r="M83" i="24"/>
  <c r="K83" i="24"/>
  <c r="I83" i="24"/>
  <c r="U82" i="24"/>
  <c r="Q82" i="24"/>
  <c r="O82" i="24"/>
  <c r="M82" i="24"/>
  <c r="K82" i="24"/>
  <c r="I82" i="24"/>
  <c r="U81" i="24"/>
  <c r="Q81" i="24"/>
  <c r="O81" i="24"/>
  <c r="M81" i="24"/>
  <c r="K81" i="24"/>
  <c r="I81" i="24"/>
  <c r="U80" i="24"/>
  <c r="Q80" i="24"/>
  <c r="O80" i="24"/>
  <c r="M80" i="24"/>
  <c r="K80" i="24"/>
  <c r="I80" i="24"/>
  <c r="U79" i="24"/>
  <c r="Q79" i="24"/>
  <c r="O79" i="24"/>
  <c r="M79" i="24"/>
  <c r="K79" i="24"/>
  <c r="I79" i="24"/>
  <c r="U78" i="24"/>
  <c r="Q78" i="24"/>
  <c r="O78" i="24"/>
  <c r="M78" i="24"/>
  <c r="K78" i="24"/>
  <c r="I78" i="24"/>
  <c r="U77" i="24"/>
  <c r="Q77" i="24"/>
  <c r="O77" i="24"/>
  <c r="M77" i="24"/>
  <c r="K77" i="24"/>
  <c r="I77" i="24"/>
  <c r="U76" i="24"/>
  <c r="Q76" i="24"/>
  <c r="O76" i="24"/>
  <c r="M76" i="24"/>
  <c r="K76" i="24"/>
  <c r="I76" i="24"/>
  <c r="U75" i="24"/>
  <c r="Q75" i="24"/>
  <c r="O75" i="24"/>
  <c r="M75" i="24"/>
  <c r="K75" i="24"/>
  <c r="I75" i="24"/>
  <c r="U74" i="24"/>
  <c r="Q74" i="24"/>
  <c r="O74" i="24"/>
  <c r="M74" i="24"/>
  <c r="K74" i="24"/>
  <c r="I74" i="24"/>
  <c r="U73" i="24"/>
  <c r="Q73" i="24"/>
  <c r="O73" i="24"/>
  <c r="M73" i="24"/>
  <c r="K73" i="24"/>
  <c r="I73" i="24"/>
  <c r="U72" i="24"/>
  <c r="Q72" i="24"/>
  <c r="O72" i="24"/>
  <c r="M72" i="24"/>
  <c r="K72" i="24"/>
  <c r="I72" i="24"/>
  <c r="U71" i="24"/>
  <c r="Q71" i="24"/>
  <c r="O71" i="24"/>
  <c r="M71" i="24"/>
  <c r="K71" i="24"/>
  <c r="I71" i="24"/>
  <c r="U70" i="24"/>
  <c r="Q70" i="24"/>
  <c r="O70" i="24"/>
  <c r="M70" i="24"/>
  <c r="K70" i="24"/>
  <c r="I70" i="24"/>
  <c r="U69" i="24"/>
  <c r="Q69" i="24"/>
  <c r="O69" i="24"/>
  <c r="M69" i="24"/>
  <c r="K69" i="24"/>
  <c r="I69" i="24"/>
  <c r="U68" i="24"/>
  <c r="Q68" i="24"/>
  <c r="O68" i="24"/>
  <c r="M68" i="24"/>
  <c r="K68" i="24"/>
  <c r="I68" i="24"/>
  <c r="U67" i="24"/>
  <c r="Q67" i="24"/>
  <c r="O67" i="24"/>
  <c r="M67" i="24"/>
  <c r="K67" i="24"/>
  <c r="I67" i="24"/>
  <c r="U66" i="24"/>
  <c r="Q66" i="24"/>
  <c r="O66" i="24"/>
  <c r="M66" i="24"/>
  <c r="K66" i="24"/>
  <c r="I66" i="24"/>
  <c r="U65" i="24"/>
  <c r="Q65" i="24"/>
  <c r="O65" i="24"/>
  <c r="M65" i="24"/>
  <c r="K65" i="24"/>
  <c r="I65" i="24"/>
  <c r="U64" i="24"/>
  <c r="Q64" i="24"/>
  <c r="O64" i="24"/>
  <c r="M64" i="24"/>
  <c r="K64" i="24"/>
  <c r="I64" i="24"/>
  <c r="U63" i="24"/>
  <c r="Q63" i="24"/>
  <c r="O63" i="24"/>
  <c r="M63" i="24"/>
  <c r="K63" i="24"/>
  <c r="I63" i="24"/>
  <c r="U62" i="24"/>
  <c r="Q62" i="24"/>
  <c r="O62" i="24"/>
  <c r="M62" i="24"/>
  <c r="K62" i="24"/>
  <c r="I62" i="24"/>
  <c r="U61" i="24"/>
  <c r="Q61" i="24"/>
  <c r="O61" i="24"/>
  <c r="M61" i="24"/>
  <c r="K61" i="24"/>
  <c r="I61" i="24"/>
  <c r="U60" i="24"/>
  <c r="Q60" i="24"/>
  <c r="O60" i="24"/>
  <c r="M60" i="24"/>
  <c r="K60" i="24"/>
  <c r="I60" i="24"/>
  <c r="U59" i="24"/>
  <c r="Q59" i="24"/>
  <c r="O59" i="24"/>
  <c r="M59" i="24"/>
  <c r="K59" i="24"/>
  <c r="I59" i="24"/>
  <c r="U58" i="24"/>
  <c r="Q58" i="24"/>
  <c r="O58" i="24"/>
  <c r="M58" i="24"/>
  <c r="K58" i="24"/>
  <c r="I58" i="24"/>
  <c r="U57" i="24"/>
  <c r="Q57" i="24"/>
  <c r="O57" i="24"/>
  <c r="M57" i="24"/>
  <c r="K57" i="24"/>
  <c r="I57" i="24"/>
  <c r="G56" i="24"/>
  <c r="I50" i="22" s="1"/>
  <c r="U55" i="24"/>
  <c r="Q55" i="24"/>
  <c r="O55" i="24"/>
  <c r="M55" i="24"/>
  <c r="K55" i="24"/>
  <c r="I55" i="24"/>
  <c r="U54" i="24"/>
  <c r="Q54" i="24"/>
  <c r="O54" i="24"/>
  <c r="M54" i="24"/>
  <c r="K54" i="24"/>
  <c r="I54" i="24"/>
  <c r="U53" i="24"/>
  <c r="Q53" i="24"/>
  <c r="O53" i="24"/>
  <c r="M53" i="24"/>
  <c r="K53" i="24"/>
  <c r="I53" i="24"/>
  <c r="U52" i="24"/>
  <c r="Q52" i="24"/>
  <c r="O52" i="24"/>
  <c r="M52" i="24"/>
  <c r="K52" i="24"/>
  <c r="I52" i="24"/>
  <c r="U51" i="24"/>
  <c r="Q51" i="24"/>
  <c r="O51" i="24"/>
  <c r="M51" i="24"/>
  <c r="K51" i="24"/>
  <c r="I51" i="24"/>
  <c r="U50" i="24"/>
  <c r="Q50" i="24"/>
  <c r="O50" i="24"/>
  <c r="M50" i="24"/>
  <c r="K50" i="24"/>
  <c r="I50" i="24"/>
  <c r="U49" i="24"/>
  <c r="Q49" i="24"/>
  <c r="O49" i="24"/>
  <c r="M49" i="24"/>
  <c r="K49" i="24"/>
  <c r="I49" i="24"/>
  <c r="U48" i="24"/>
  <c r="Q48" i="24"/>
  <c r="O48" i="24"/>
  <c r="M48" i="24"/>
  <c r="K48" i="24"/>
  <c r="I48" i="24"/>
  <c r="U47" i="24"/>
  <c r="Q47" i="24"/>
  <c r="O47" i="24"/>
  <c r="M47" i="24"/>
  <c r="K47" i="24"/>
  <c r="I47" i="24"/>
  <c r="U46" i="24"/>
  <c r="Q46" i="24"/>
  <c r="O46" i="24"/>
  <c r="M46" i="24"/>
  <c r="K46" i="24"/>
  <c r="I46" i="24"/>
  <c r="U45" i="24"/>
  <c r="Q45" i="24"/>
  <c r="O45" i="24"/>
  <c r="M45" i="24"/>
  <c r="K45" i="24"/>
  <c r="I45" i="24"/>
  <c r="U44" i="24"/>
  <c r="Q44" i="24"/>
  <c r="O44" i="24"/>
  <c r="M44" i="24"/>
  <c r="K44" i="24"/>
  <c r="I44" i="24"/>
  <c r="U43" i="24"/>
  <c r="Q43" i="24"/>
  <c r="O43" i="24"/>
  <c r="M43" i="24"/>
  <c r="K43" i="24"/>
  <c r="I43" i="24"/>
  <c r="U42" i="24"/>
  <c r="Q42" i="24"/>
  <c r="O42" i="24"/>
  <c r="M42" i="24"/>
  <c r="K42" i="24"/>
  <c r="I42" i="24"/>
  <c r="BA41" i="24"/>
  <c r="BA40" i="24"/>
  <c r="BA39" i="24"/>
  <c r="U38" i="24"/>
  <c r="Q38" i="24"/>
  <c r="O38" i="24"/>
  <c r="M38" i="24"/>
  <c r="K38" i="24"/>
  <c r="I38" i="24"/>
  <c r="U37" i="24"/>
  <c r="Q37" i="24"/>
  <c r="O37" i="24"/>
  <c r="M37" i="24"/>
  <c r="K37" i="24"/>
  <c r="I37" i="24"/>
  <c r="U36" i="24"/>
  <c r="Q36" i="24"/>
  <c r="O36" i="24"/>
  <c r="M36" i="24"/>
  <c r="K36" i="24"/>
  <c r="I36" i="24"/>
  <c r="U35" i="24"/>
  <c r="Q35" i="24"/>
  <c r="O35" i="24"/>
  <c r="M35" i="24"/>
  <c r="K35" i="24"/>
  <c r="I35" i="24"/>
  <c r="U34" i="24"/>
  <c r="Q34" i="24"/>
  <c r="O34" i="24"/>
  <c r="M34" i="24"/>
  <c r="K34" i="24"/>
  <c r="I34" i="24"/>
  <c r="U33" i="24"/>
  <c r="Q33" i="24"/>
  <c r="O33" i="24"/>
  <c r="M33" i="24"/>
  <c r="K33" i="24"/>
  <c r="I33" i="24"/>
  <c r="U32" i="24"/>
  <c r="Q32" i="24"/>
  <c r="O32" i="24"/>
  <c r="M32" i="24"/>
  <c r="K32" i="24"/>
  <c r="I32" i="24"/>
  <c r="U31" i="24"/>
  <c r="Q31" i="24"/>
  <c r="O31" i="24"/>
  <c r="M31" i="24"/>
  <c r="K31" i="24"/>
  <c r="I31" i="24"/>
  <c r="U30" i="24"/>
  <c r="Q30" i="24"/>
  <c r="O30" i="24"/>
  <c r="M30" i="24"/>
  <c r="K30" i="24"/>
  <c r="I30" i="24"/>
  <c r="U29" i="24"/>
  <c r="Q29" i="24"/>
  <c r="O29" i="24"/>
  <c r="M29" i="24"/>
  <c r="K29" i="24"/>
  <c r="I29" i="24"/>
  <c r="U28" i="24"/>
  <c r="Q28" i="24"/>
  <c r="O28" i="24"/>
  <c r="M28" i="24"/>
  <c r="K28" i="24"/>
  <c r="I28" i="24"/>
  <c r="U27" i="24"/>
  <c r="Q27" i="24"/>
  <c r="O27" i="24"/>
  <c r="M27" i="24"/>
  <c r="K27" i="24"/>
  <c r="I27" i="24"/>
  <c r="U26" i="24"/>
  <c r="Q26" i="24"/>
  <c r="O26" i="24"/>
  <c r="M26" i="24"/>
  <c r="K26" i="24"/>
  <c r="I26" i="24"/>
  <c r="U25" i="24"/>
  <c r="Q25" i="24"/>
  <c r="O25" i="24"/>
  <c r="M25" i="24"/>
  <c r="K25" i="24"/>
  <c r="I25" i="24"/>
  <c r="U24" i="24"/>
  <c r="Q24" i="24"/>
  <c r="O24" i="24"/>
  <c r="M24" i="24"/>
  <c r="K24" i="24"/>
  <c r="I24" i="24"/>
  <c r="U23" i="24"/>
  <c r="Q23" i="24"/>
  <c r="O23" i="24"/>
  <c r="M23" i="24"/>
  <c r="K23" i="24"/>
  <c r="I23" i="24"/>
  <c r="U22" i="24"/>
  <c r="Q22" i="24"/>
  <c r="O22" i="24"/>
  <c r="M22" i="24"/>
  <c r="K22" i="24"/>
  <c r="I22" i="24"/>
  <c r="U21" i="24"/>
  <c r="Q21" i="24"/>
  <c r="O21" i="24"/>
  <c r="M21" i="24"/>
  <c r="K21" i="24"/>
  <c r="I21" i="24"/>
  <c r="U20" i="24"/>
  <c r="Q20" i="24"/>
  <c r="O20" i="24"/>
  <c r="M20" i="24"/>
  <c r="K20" i="24"/>
  <c r="I20" i="24"/>
  <c r="U19" i="24"/>
  <c r="Q19" i="24"/>
  <c r="O19" i="24"/>
  <c r="M19" i="24"/>
  <c r="K19" i="24"/>
  <c r="I19" i="24"/>
  <c r="G18" i="24"/>
  <c r="U17" i="24"/>
  <c r="U16" i="24" s="1"/>
  <c r="Q17" i="24"/>
  <c r="Q16" i="24" s="1"/>
  <c r="O17" i="24"/>
  <c r="O16" i="24" s="1"/>
  <c r="M17" i="24"/>
  <c r="M16" i="24" s="1"/>
  <c r="K17" i="24"/>
  <c r="K16" i="24" s="1"/>
  <c r="I17" i="24"/>
  <c r="I16" i="24" s="1"/>
  <c r="G16" i="24"/>
  <c r="I48" i="22" s="1"/>
  <c r="U15" i="24"/>
  <c r="Q15" i="24"/>
  <c r="O15" i="24"/>
  <c r="M15" i="24"/>
  <c r="K15" i="24"/>
  <c r="I15" i="24"/>
  <c r="U14" i="24"/>
  <c r="Q14" i="24"/>
  <c r="O14" i="24"/>
  <c r="M14" i="24"/>
  <c r="K14" i="24"/>
  <c r="I14" i="24"/>
  <c r="U13" i="24"/>
  <c r="Q13" i="24"/>
  <c r="O13" i="24"/>
  <c r="M13" i="24"/>
  <c r="K13" i="24"/>
  <c r="I13" i="24"/>
  <c r="U12" i="24"/>
  <c r="Q12" i="24"/>
  <c r="O12" i="24"/>
  <c r="M12" i="24"/>
  <c r="K12" i="24"/>
  <c r="I12" i="24"/>
  <c r="U11" i="24"/>
  <c r="Q11" i="24"/>
  <c r="O11" i="24"/>
  <c r="M11" i="24"/>
  <c r="K11" i="24"/>
  <c r="I11" i="24"/>
  <c r="U10" i="24"/>
  <c r="Q10" i="24"/>
  <c r="O10" i="24"/>
  <c r="M10" i="24"/>
  <c r="K10" i="24"/>
  <c r="I10" i="24"/>
  <c r="U9" i="24"/>
  <c r="Q9" i="24"/>
  <c r="O9" i="24"/>
  <c r="M9" i="24"/>
  <c r="K9" i="24"/>
  <c r="I9" i="24"/>
  <c r="G8" i="24"/>
  <c r="I40" i="22"/>
  <c r="H40" i="22"/>
  <c r="G40" i="22"/>
  <c r="F40" i="22"/>
  <c r="J39" i="22"/>
  <c r="J40" i="22" s="1"/>
  <c r="G38" i="22"/>
  <c r="F38" i="22"/>
  <c r="J28" i="22"/>
  <c r="J27" i="22"/>
  <c r="J26" i="22"/>
  <c r="E26" i="22"/>
  <c r="J25" i="22"/>
  <c r="J24" i="22"/>
  <c r="E24" i="22"/>
  <c r="J23" i="22"/>
  <c r="G51" i="19"/>
  <c r="G50" i="19"/>
  <c r="G49" i="19"/>
  <c r="G46" i="19"/>
  <c r="G45" i="19"/>
  <c r="G44" i="19"/>
  <c r="G43" i="19"/>
  <c r="G42" i="19"/>
  <c r="G41" i="19"/>
  <c r="G40" i="19"/>
  <c r="G39" i="19"/>
  <c r="G35" i="19"/>
  <c r="G32" i="19"/>
  <c r="G31" i="19"/>
  <c r="G27" i="19"/>
  <c r="G26" i="19"/>
  <c r="G25" i="19"/>
  <c r="G24" i="19"/>
  <c r="G23" i="19"/>
  <c r="G22" i="19"/>
  <c r="G20" i="19"/>
  <c r="G19" i="19"/>
  <c r="G18" i="19"/>
  <c r="G17" i="19"/>
  <c r="G16" i="19"/>
  <c r="G15" i="19"/>
  <c r="G14" i="19"/>
  <c r="G13" i="19"/>
  <c r="G12" i="19"/>
  <c r="G11" i="19"/>
  <c r="G10" i="19"/>
  <c r="G9" i="19"/>
  <c r="G8" i="19"/>
  <c r="G6" i="19"/>
  <c r="G149" i="17"/>
  <c r="G148" i="17"/>
  <c r="G147" i="17"/>
  <c r="G146" i="17"/>
  <c r="G143" i="17"/>
  <c r="G142" i="17"/>
  <c r="G141" i="17"/>
  <c r="G140" i="17"/>
  <c r="G139" i="17"/>
  <c r="G138" i="17"/>
  <c r="G137" i="17"/>
  <c r="G136"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0" i="17"/>
  <c r="G79" i="17"/>
  <c r="G78" i="17"/>
  <c r="G77" i="17"/>
  <c r="G76" i="17"/>
  <c r="G75" i="17"/>
  <c r="G74" i="17"/>
  <c r="G73" i="17"/>
  <c r="G71" i="17"/>
  <c r="G70" i="17"/>
  <c r="G69" i="17"/>
  <c r="G68" i="17"/>
  <c r="G66" i="17"/>
  <c r="G65" i="17"/>
  <c r="G64" i="17"/>
  <c r="G63" i="17"/>
  <c r="G62" i="17"/>
  <c r="G61" i="17"/>
  <c r="G60" i="17"/>
  <c r="G59" i="17"/>
  <c r="G58" i="17"/>
  <c r="G57" i="17"/>
  <c r="G54" i="17"/>
  <c r="G53" i="17"/>
  <c r="G52" i="17"/>
  <c r="G51" i="17"/>
  <c r="G50" i="17"/>
  <c r="G49" i="17"/>
  <c r="G48" i="17"/>
  <c r="G47" i="17"/>
  <c r="G46" i="17"/>
  <c r="G44" i="17"/>
  <c r="G43" i="17"/>
  <c r="G42" i="17"/>
  <c r="G41" i="17"/>
  <c r="G37" i="17"/>
  <c r="G36" i="17"/>
  <c r="G35" i="17"/>
  <c r="G34" i="17"/>
  <c r="G33" i="17"/>
  <c r="G31" i="17"/>
  <c r="G30" i="17"/>
  <c r="G29" i="17"/>
  <c r="G28" i="17"/>
  <c r="G26" i="17"/>
  <c r="G20" i="17"/>
  <c r="G19" i="17"/>
  <c r="G18" i="17"/>
  <c r="G17" i="17"/>
  <c r="G16" i="17"/>
  <c r="G14" i="17"/>
  <c r="G13" i="17"/>
  <c r="G12" i="17"/>
  <c r="G11" i="17"/>
  <c r="G10" i="17"/>
  <c r="G9" i="17"/>
  <c r="G8" i="17"/>
  <c r="G7" i="17"/>
  <c r="G6" i="17"/>
  <c r="G5" i="17"/>
  <c r="G223" i="16"/>
  <c r="G222" i="16"/>
  <c r="G221" i="16"/>
  <c r="G220" i="16"/>
  <c r="G219" i="16"/>
  <c r="G218" i="16"/>
  <c r="G217" i="16"/>
  <c r="G216" i="16"/>
  <c r="G215" i="16"/>
  <c r="G214" i="16"/>
  <c r="E211" i="16"/>
  <c r="G211" i="16" s="1"/>
  <c r="G210" i="16"/>
  <c r="G209" i="16"/>
  <c r="G208" i="16"/>
  <c r="G207" i="16"/>
  <c r="E204" i="16"/>
  <c r="G204" i="16" s="1"/>
  <c r="E203" i="16"/>
  <c r="G203" i="16" s="1"/>
  <c r="G202" i="16"/>
  <c r="G205" i="16" s="1"/>
  <c r="F14" i="15" s="1"/>
  <c r="G199" i="16"/>
  <c r="E13" i="15" s="1"/>
  <c r="G198" i="16"/>
  <c r="G197" i="16"/>
  <c r="G196" i="16"/>
  <c r="G200" i="16" s="1"/>
  <c r="F13" i="15" s="1"/>
  <c r="G193" i="16"/>
  <c r="E12" i="15" s="1"/>
  <c r="E190" i="16"/>
  <c r="G190" i="16" s="1"/>
  <c r="E189" i="16"/>
  <c r="G189" i="16" s="1"/>
  <c r="G188" i="16"/>
  <c r="E188" i="16"/>
  <c r="E186" i="16"/>
  <c r="G186" i="16" s="1"/>
  <c r="E185" i="16"/>
  <c r="G185" i="16" s="1"/>
  <c r="E184" i="16"/>
  <c r="G184" i="16" s="1"/>
  <c r="E182" i="16"/>
  <c r="G182" i="16" s="1"/>
  <c r="E181" i="16"/>
  <c r="G181" i="16" s="1"/>
  <c r="E180" i="16"/>
  <c r="G180" i="16" s="1"/>
  <c r="G179" i="16"/>
  <c r="G178" i="16"/>
  <c r="F177" i="16"/>
  <c r="G176" i="16"/>
  <c r="F175" i="16"/>
  <c r="G174" i="16"/>
  <c r="I172" i="16"/>
  <c r="G172" i="16" s="1"/>
  <c r="I171" i="16"/>
  <c r="G171" i="16"/>
  <c r="I170" i="16"/>
  <c r="G170" i="16" s="1"/>
  <c r="I169" i="16"/>
  <c r="G169" i="16"/>
  <c r="I168" i="16"/>
  <c r="G168" i="16" s="1"/>
  <c r="I167" i="16"/>
  <c r="G167" i="16"/>
  <c r="I166" i="16"/>
  <c r="G166" i="16" s="1"/>
  <c r="G165" i="16"/>
  <c r="G163" i="16"/>
  <c r="G162" i="16"/>
  <c r="G161" i="16"/>
  <c r="G160" i="16"/>
  <c r="G159" i="16"/>
  <c r="G158" i="16"/>
  <c r="G157" i="16"/>
  <c r="G156" i="16"/>
  <c r="G155" i="16"/>
  <c r="G154" i="16"/>
  <c r="G153" i="16"/>
  <c r="G152" i="16"/>
  <c r="G151" i="16"/>
  <c r="G150" i="16"/>
  <c r="E149" i="16"/>
  <c r="G149" i="16" s="1"/>
  <c r="G148" i="16"/>
  <c r="G147" i="16"/>
  <c r="G146" i="16"/>
  <c r="G145" i="16"/>
  <c r="G144" i="16"/>
  <c r="G143" i="16"/>
  <c r="G142" i="16"/>
  <c r="G138" i="16"/>
  <c r="E11" i="15" s="1"/>
  <c r="E136" i="16"/>
  <c r="G136" i="16" s="1"/>
  <c r="G135" i="16"/>
  <c r="G134" i="16"/>
  <c r="G133" i="16"/>
  <c r="G132" i="16"/>
  <c r="G131" i="16"/>
  <c r="G130" i="16"/>
  <c r="G129" i="16"/>
  <c r="G128" i="16"/>
  <c r="E126" i="16"/>
  <c r="G126" i="16" s="1"/>
  <c r="G125" i="16"/>
  <c r="G124" i="16"/>
  <c r="G123" i="16"/>
  <c r="G122" i="16"/>
  <c r="G121" i="16"/>
  <c r="G120" i="16"/>
  <c r="G119" i="16"/>
  <c r="G118" i="16"/>
  <c r="G116" i="16"/>
  <c r="E116" i="16"/>
  <c r="G115" i="16"/>
  <c r="G114" i="16"/>
  <c r="G113" i="16"/>
  <c r="G112" i="16"/>
  <c r="G111" i="16"/>
  <c r="G110" i="16"/>
  <c r="G109" i="16"/>
  <c r="G108" i="16"/>
  <c r="E106" i="16"/>
  <c r="G106" i="16" s="1"/>
  <c r="G105" i="16"/>
  <c r="G104" i="16"/>
  <c r="G103" i="16"/>
  <c r="G102" i="16"/>
  <c r="G101" i="16"/>
  <c r="G100" i="16"/>
  <c r="E98" i="16"/>
  <c r="G98" i="16" s="1"/>
  <c r="G97" i="16"/>
  <c r="G96" i="16"/>
  <c r="G95" i="16"/>
  <c r="G94" i="16"/>
  <c r="G93" i="16"/>
  <c r="G92" i="16"/>
  <c r="G91" i="16"/>
  <c r="G90" i="16"/>
  <c r="G88" i="16"/>
  <c r="G87" i="16"/>
  <c r="G86" i="16"/>
  <c r="G85" i="16"/>
  <c r="G84" i="16"/>
  <c r="G83" i="16"/>
  <c r="G82" i="16"/>
  <c r="G80" i="16"/>
  <c r="G79" i="16"/>
  <c r="G78" i="16"/>
  <c r="G77" i="16"/>
  <c r="G76" i="16"/>
  <c r="G75" i="16"/>
  <c r="G74" i="16"/>
  <c r="G71" i="16"/>
  <c r="G69" i="16"/>
  <c r="I10" i="15" s="1"/>
  <c r="I17" i="15" s="1"/>
  <c r="C21" i="14" s="1"/>
  <c r="G68" i="16"/>
  <c r="E64" i="16"/>
  <c r="E67" i="16" s="1"/>
  <c r="G67" i="16" s="1"/>
  <c r="E63" i="16"/>
  <c r="E66" i="16" s="1"/>
  <c r="G66" i="16" s="1"/>
  <c r="E62" i="16"/>
  <c r="G62" i="16" s="1"/>
  <c r="G61" i="16"/>
  <c r="G60" i="16"/>
  <c r="G59" i="16"/>
  <c r="E58" i="16"/>
  <c r="G58" i="16" s="1"/>
  <c r="E57" i="16"/>
  <c r="G57" i="16" s="1"/>
  <c r="G56" i="16"/>
  <c r="G55" i="16"/>
  <c r="G54" i="16"/>
  <c r="G53" i="16"/>
  <c r="G52" i="16"/>
  <c r="G51" i="16"/>
  <c r="G50" i="16"/>
  <c r="G49" i="16"/>
  <c r="G48" i="16"/>
  <c r="G47" i="16"/>
  <c r="G45" i="16"/>
  <c r="G44" i="16"/>
  <c r="G43" i="16"/>
  <c r="G42" i="16"/>
  <c r="G36" i="16"/>
  <c r="G35" i="16"/>
  <c r="G28" i="16"/>
  <c r="G27" i="16"/>
  <c r="G26" i="16"/>
  <c r="G25" i="16"/>
  <c r="G24" i="16"/>
  <c r="E23" i="16"/>
  <c r="G23" i="16" s="1"/>
  <c r="E22" i="16"/>
  <c r="G22" i="16" s="1"/>
  <c r="E21" i="16"/>
  <c r="G21" i="16" s="1"/>
  <c r="E20" i="16"/>
  <c r="G20" i="16" s="1"/>
  <c r="E19" i="16"/>
  <c r="G19" i="16" s="1"/>
  <c r="E18" i="16"/>
  <c r="G18" i="16" s="1"/>
  <c r="E17" i="16"/>
  <c r="G17" i="16" s="1"/>
  <c r="E16" i="16"/>
  <c r="G16" i="16" s="1"/>
  <c r="E15" i="16"/>
  <c r="G15" i="16" s="1"/>
  <c r="E14" i="16"/>
  <c r="G14" i="16" s="1"/>
  <c r="E12" i="16"/>
  <c r="E11" i="16"/>
  <c r="G11" i="16" s="1"/>
  <c r="A11" i="16"/>
  <c r="A12" i="16" s="1"/>
  <c r="A14" i="16" s="1"/>
  <c r="A15" i="16" s="1"/>
  <c r="A16" i="16" s="1"/>
  <c r="A17" i="16" s="1"/>
  <c r="A18" i="16" s="1"/>
  <c r="A19" i="16" s="1"/>
  <c r="A20" i="16" s="1"/>
  <c r="A21" i="16" s="1"/>
  <c r="A22" i="16" s="1"/>
  <c r="A23" i="16" s="1"/>
  <c r="A24" i="16" s="1"/>
  <c r="A25" i="16" s="1"/>
  <c r="A26" i="16" s="1"/>
  <c r="A27" i="16" s="1"/>
  <c r="A28" i="16" s="1"/>
  <c r="A29" i="16" s="1"/>
  <c r="A30" i="16" s="1"/>
  <c r="A35" i="16" s="1"/>
  <c r="A36" i="16" s="1"/>
  <c r="A37" i="16" s="1"/>
  <c r="A38" i="16" s="1"/>
  <c r="A42" i="16" s="1"/>
  <c r="A43" i="16" s="1"/>
  <c r="A44" i="16" s="1"/>
  <c r="A45"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4" i="16" s="1"/>
  <c r="A75" i="16" s="1"/>
  <c r="A76" i="16" s="1"/>
  <c r="A77" i="16" s="1"/>
  <c r="A78" i="16" s="1"/>
  <c r="A79" i="16" s="1"/>
  <c r="A80" i="16" s="1"/>
  <c r="A82" i="16" s="1"/>
  <c r="A83" i="16" s="1"/>
  <c r="A84" i="16" s="1"/>
  <c r="A85" i="16" s="1"/>
  <c r="A86" i="16" s="1"/>
  <c r="A87" i="16" s="1"/>
  <c r="A88" i="16" s="1"/>
  <c r="A90" i="16" s="1"/>
  <c r="A91" i="16" s="1"/>
  <c r="A92" i="16" s="1"/>
  <c r="A93" i="16" s="1"/>
  <c r="A94" i="16" s="1"/>
  <c r="A95" i="16" s="1"/>
  <c r="A96" i="16" s="1"/>
  <c r="A97" i="16" s="1"/>
  <c r="A98" i="16" s="1"/>
  <c r="A100" i="16" s="1"/>
  <c r="A101" i="16" s="1"/>
  <c r="A102" i="16" s="1"/>
  <c r="A103" i="16" s="1"/>
  <c r="A104" i="16" s="1"/>
  <c r="A105" i="16" s="1"/>
  <c r="A106" i="16" s="1"/>
  <c r="A108" i="16" s="1"/>
  <c r="A109" i="16" s="1"/>
  <c r="A110" i="16" s="1"/>
  <c r="A111" i="16" s="1"/>
  <c r="A112" i="16" s="1"/>
  <c r="A113" i="16" s="1"/>
  <c r="A114" i="16" s="1"/>
  <c r="A115" i="16" s="1"/>
  <c r="A116" i="16" s="1"/>
  <c r="A118" i="16" s="1"/>
  <c r="A119" i="16" s="1"/>
  <c r="A120" i="16" s="1"/>
  <c r="A121" i="16" s="1"/>
  <c r="A122" i="16" s="1"/>
  <c r="A123" i="16" s="1"/>
  <c r="A124" i="16" s="1"/>
  <c r="A125" i="16" s="1"/>
  <c r="A126" i="16" s="1"/>
  <c r="A128" i="16" s="1"/>
  <c r="A129" i="16" s="1"/>
  <c r="A130" i="16" s="1"/>
  <c r="A131" i="16" s="1"/>
  <c r="A132" i="16" s="1"/>
  <c r="A133" i="16" s="1"/>
  <c r="A134" i="16" s="1"/>
  <c r="A135" i="16" s="1"/>
  <c r="A136" i="16" s="1"/>
  <c r="A137" i="16" s="1"/>
  <c r="A138"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5" i="16" s="1"/>
  <c r="A166" i="16" s="1"/>
  <c r="A167" i="16" s="1"/>
  <c r="A168" i="16" s="1"/>
  <c r="A169" i="16" s="1"/>
  <c r="A170" i="16" s="1"/>
  <c r="A171" i="16" s="1"/>
  <c r="A172" i="16" s="1"/>
  <c r="A174" i="16" s="1"/>
  <c r="A176" i="16" s="1"/>
  <c r="A178" i="16" s="1"/>
  <c r="A179" i="16" s="1"/>
  <c r="A180" i="16" s="1"/>
  <c r="A181" i="16" s="1"/>
  <c r="A182" i="16" s="1"/>
  <c r="A184" i="16" s="1"/>
  <c r="A185" i="16" s="1"/>
  <c r="A186" i="16" s="1"/>
  <c r="A187" i="16" s="1"/>
  <c r="A188" i="16" s="1"/>
  <c r="A189" i="16" s="1"/>
  <c r="A190" i="16" s="1"/>
  <c r="A191" i="16" s="1"/>
  <c r="A192" i="16" s="1"/>
  <c r="A193" i="16" s="1"/>
  <c r="A196" i="16" s="1"/>
  <c r="A197" i="16" s="1"/>
  <c r="A198" i="16" s="1"/>
  <c r="A199" i="16" s="1"/>
  <c r="A202" i="16" s="1"/>
  <c r="A203" i="16" s="1"/>
  <c r="A204" i="16" s="1"/>
  <c r="E10" i="16"/>
  <c r="G10" i="16" s="1"/>
  <c r="A10" i="16"/>
  <c r="E9" i="16"/>
  <c r="G9" i="16" s="1"/>
  <c r="D4" i="16"/>
  <c r="C4" i="16"/>
  <c r="F3" i="16"/>
  <c r="D3" i="16"/>
  <c r="C3" i="16"/>
  <c r="G17" i="15"/>
  <c r="C18" i="14" s="1"/>
  <c r="B15" i="15"/>
  <c r="A15" i="15"/>
  <c r="B14" i="15"/>
  <c r="A14" i="15"/>
  <c r="B13" i="15"/>
  <c r="A13" i="15"/>
  <c r="B12" i="15"/>
  <c r="B11" i="15"/>
  <c r="A11" i="15"/>
  <c r="B10" i="15"/>
  <c r="A10" i="15"/>
  <c r="B9" i="15"/>
  <c r="A9" i="15"/>
  <c r="B8" i="15"/>
  <c r="A8" i="15"/>
  <c r="B7" i="15"/>
  <c r="A7" i="15"/>
  <c r="G2" i="15"/>
  <c r="C2" i="15"/>
  <c r="H1" i="15"/>
  <c r="G1" i="15"/>
  <c r="C1" i="15"/>
  <c r="C33" i="14"/>
  <c r="F33" i="14" s="1"/>
  <c r="D16" i="14"/>
  <c r="D15" i="14"/>
  <c r="C9" i="14"/>
  <c r="G7" i="14"/>
  <c r="F136" i="13"/>
  <c r="F135" i="13"/>
  <c r="F134" i="13"/>
  <c r="F133" i="13"/>
  <c r="F132" i="13"/>
  <c r="F131" i="13"/>
  <c r="F130" i="13"/>
  <c r="F129" i="13"/>
  <c r="F128" i="13"/>
  <c r="F127" i="13"/>
  <c r="F126" i="13"/>
  <c r="F125" i="13"/>
  <c r="F124" i="13"/>
  <c r="F123" i="13"/>
  <c r="F120" i="13"/>
  <c r="F119" i="13"/>
  <c r="F118" i="13"/>
  <c r="F117" i="13"/>
  <c r="D116" i="13"/>
  <c r="F116" i="13" s="1"/>
  <c r="F115" i="13"/>
  <c r="D114" i="13"/>
  <c r="F114" i="13" s="1"/>
  <c r="F113" i="13"/>
  <c r="F112" i="13"/>
  <c r="F111" i="13"/>
  <c r="F110" i="13"/>
  <c r="F109" i="13"/>
  <c r="F108" i="13"/>
  <c r="F107" i="13"/>
  <c r="F106" i="13"/>
  <c r="F105" i="13"/>
  <c r="F104" i="13"/>
  <c r="F103" i="13"/>
  <c r="F102" i="13"/>
  <c r="F101" i="13"/>
  <c r="F100" i="13"/>
  <c r="F99" i="13"/>
  <c r="F98" i="13"/>
  <c r="F95" i="13"/>
  <c r="F94" i="13"/>
  <c r="F93" i="13"/>
  <c r="F92" i="13"/>
  <c r="D91" i="13"/>
  <c r="F91" i="13" s="1"/>
  <c r="F90" i="13"/>
  <c r="D89" i="13"/>
  <c r="F89" i="13" s="1"/>
  <c r="F88" i="13"/>
  <c r="F87" i="13"/>
  <c r="F86" i="13"/>
  <c r="F85" i="13"/>
  <c r="F84" i="13"/>
  <c r="F83" i="13"/>
  <c r="F82" i="13"/>
  <c r="F81" i="13"/>
  <c r="F80" i="13"/>
  <c r="F79" i="13"/>
  <c r="F78" i="13"/>
  <c r="F77" i="13"/>
  <c r="F76" i="13"/>
  <c r="F75" i="13"/>
  <c r="F74" i="13"/>
  <c r="F73" i="13"/>
  <c r="F72" i="13"/>
  <c r="F68" i="13"/>
  <c r="F67" i="13"/>
  <c r="F66" i="13"/>
  <c r="F65" i="13"/>
  <c r="F64" i="13"/>
  <c r="F63" i="13"/>
  <c r="F62" i="13"/>
  <c r="F61" i="13"/>
  <c r="F60" i="13"/>
  <c r="F59" i="13"/>
  <c r="F58" i="13"/>
  <c r="F57" i="13"/>
  <c r="F56" i="13"/>
  <c r="F55" i="13"/>
  <c r="F54" i="13"/>
  <c r="F53" i="13"/>
  <c r="F50" i="13"/>
  <c r="F49" i="13"/>
  <c r="F48" i="13"/>
  <c r="F47" i="13"/>
  <c r="F46" i="13"/>
  <c r="F45" i="13"/>
  <c r="F44" i="13"/>
  <c r="F43" i="13"/>
  <c r="F42" i="13"/>
  <c r="F41" i="13"/>
  <c r="F40" i="13"/>
  <c r="F39" i="13"/>
  <c r="F38" i="13"/>
  <c r="F37" i="13"/>
  <c r="F36" i="13"/>
  <c r="F35" i="13"/>
  <c r="F34" i="13"/>
  <c r="F33" i="13"/>
  <c r="F32" i="13"/>
  <c r="F27" i="13"/>
  <c r="F26" i="13"/>
  <c r="F25" i="13"/>
  <c r="D19" i="13"/>
  <c r="D18" i="13"/>
  <c r="D22" i="13" s="1"/>
  <c r="F22" i="13" s="1"/>
  <c r="F17" i="13"/>
  <c r="F16" i="13"/>
  <c r="F15" i="13"/>
  <c r="F14" i="13"/>
  <c r="F13" i="13"/>
  <c r="F12" i="13"/>
  <c r="F11" i="13"/>
  <c r="F10" i="13"/>
  <c r="F9" i="13"/>
  <c r="F8" i="13"/>
  <c r="F7" i="13"/>
  <c r="F6" i="13"/>
  <c r="F5" i="13"/>
  <c r="G66" i="11"/>
  <c r="E66" i="11"/>
  <c r="G65" i="11"/>
  <c r="E65" i="11"/>
  <c r="G62" i="11"/>
  <c r="E62" i="11"/>
  <c r="G60" i="11"/>
  <c r="E60" i="11"/>
  <c r="G58" i="11"/>
  <c r="E58" i="11"/>
  <c r="G57" i="11"/>
  <c r="E57" i="11"/>
  <c r="G56" i="11"/>
  <c r="E56" i="11"/>
  <c r="G55" i="11"/>
  <c r="E55" i="11"/>
  <c r="G53" i="11"/>
  <c r="E53" i="11"/>
  <c r="G52" i="11"/>
  <c r="E52" i="11"/>
  <c r="G50" i="11"/>
  <c r="E50" i="11"/>
  <c r="G49" i="11"/>
  <c r="E49" i="11"/>
  <c r="G48" i="11"/>
  <c r="E48" i="11"/>
  <c r="G47" i="11"/>
  <c r="E47" i="11"/>
  <c r="G46" i="11"/>
  <c r="E46" i="11"/>
  <c r="G45" i="11"/>
  <c r="E45" i="11"/>
  <c r="G44" i="11"/>
  <c r="E44" i="11"/>
  <c r="G43" i="11"/>
  <c r="E43" i="11"/>
  <c r="G42" i="11"/>
  <c r="E42" i="11"/>
  <c r="G40" i="11"/>
  <c r="E40" i="11"/>
  <c r="G39" i="11"/>
  <c r="E39" i="11"/>
  <c r="G38" i="11"/>
  <c r="E38" i="11"/>
  <c r="G32" i="11"/>
  <c r="E32" i="11"/>
  <c r="G31" i="11"/>
  <c r="E31" i="11"/>
  <c r="G29" i="11"/>
  <c r="E29" i="11"/>
  <c r="G27" i="11"/>
  <c r="E27" i="11"/>
  <c r="G26" i="11"/>
  <c r="E26" i="11"/>
  <c r="G25" i="11"/>
  <c r="E25" i="11"/>
  <c r="G23" i="11"/>
  <c r="E23" i="11"/>
  <c r="G22" i="11"/>
  <c r="E22" i="11"/>
  <c r="G20" i="11"/>
  <c r="E20" i="11"/>
  <c r="G19" i="11"/>
  <c r="E19" i="11"/>
  <c r="G16" i="11"/>
  <c r="E16" i="11"/>
  <c r="G14" i="11"/>
  <c r="E14" i="11"/>
  <c r="G12" i="11"/>
  <c r="E12" i="11"/>
  <c r="G10" i="11"/>
  <c r="E10" i="11"/>
  <c r="G8" i="11"/>
  <c r="E8" i="11"/>
  <c r="G7" i="11"/>
  <c r="E7" i="11"/>
  <c r="G5" i="11"/>
  <c r="E5" i="11"/>
  <c r="C22" i="10"/>
  <c r="C23" i="10" s="1"/>
  <c r="C21" i="10"/>
  <c r="E33" i="9"/>
  <c r="E32" i="9"/>
  <c r="E31" i="9"/>
  <c r="E30" i="9"/>
  <c r="E29" i="9"/>
  <c r="E28" i="9"/>
  <c r="E27" i="9"/>
  <c r="E26" i="9"/>
  <c r="E25" i="9"/>
  <c r="E24" i="9"/>
  <c r="E23" i="9"/>
  <c r="E21" i="9"/>
  <c r="C17" i="9"/>
  <c r="E17" i="9" s="1"/>
  <c r="C16" i="9"/>
  <c r="C20" i="9" s="1"/>
  <c r="E20" i="9" s="1"/>
  <c r="C15" i="9"/>
  <c r="C19" i="9" s="1"/>
  <c r="E19" i="9" s="1"/>
  <c r="E13" i="9"/>
  <c r="E12" i="9"/>
  <c r="E11" i="9"/>
  <c r="E10" i="9"/>
  <c r="E9" i="9"/>
  <c r="E8" i="9"/>
  <c r="E7" i="9"/>
  <c r="E6" i="9"/>
  <c r="E5" i="9"/>
  <c r="E4" i="9"/>
  <c r="E3" i="9"/>
  <c r="E2" i="9"/>
  <c r="V77" i="8"/>
  <c r="V76" i="8" s="1"/>
  <c r="Q77" i="8"/>
  <c r="Q76" i="8" s="1"/>
  <c r="O77" i="8"/>
  <c r="O76" i="8" s="1"/>
  <c r="K77" i="8"/>
  <c r="K76" i="8" s="1"/>
  <c r="I77" i="8"/>
  <c r="G77" i="8"/>
  <c r="I76" i="8"/>
  <c r="V75" i="8"/>
  <c r="Q75" i="8"/>
  <c r="O75" i="8"/>
  <c r="K75" i="8"/>
  <c r="I75" i="8"/>
  <c r="G75" i="8"/>
  <c r="M75" i="8" s="1"/>
  <c r="V74" i="8"/>
  <c r="Q74" i="8"/>
  <c r="Q73" i="8" s="1"/>
  <c r="O74" i="8"/>
  <c r="O73" i="8" s="1"/>
  <c r="K74" i="8"/>
  <c r="I74" i="8"/>
  <c r="G74" i="8"/>
  <c r="M74" i="8" s="1"/>
  <c r="V73" i="8"/>
  <c r="K72" i="8"/>
  <c r="I72" i="8"/>
  <c r="G72" i="8"/>
  <c r="M72" i="8" s="1"/>
  <c r="V71" i="8"/>
  <c r="Q71" i="8"/>
  <c r="O71" i="8"/>
  <c r="K71" i="8"/>
  <c r="I71" i="8"/>
  <c r="G71" i="8"/>
  <c r="M71" i="8" s="1"/>
  <c r="V70" i="8"/>
  <c r="Q70" i="8"/>
  <c r="O70" i="8"/>
  <c r="K70" i="8"/>
  <c r="I70" i="8"/>
  <c r="G70" i="8"/>
  <c r="M70" i="8" s="1"/>
  <c r="V69" i="8"/>
  <c r="Q69" i="8"/>
  <c r="O69" i="8"/>
  <c r="K69" i="8"/>
  <c r="I69" i="8"/>
  <c r="G69" i="8"/>
  <c r="M69" i="8" s="1"/>
  <c r="V68" i="8"/>
  <c r="Q68" i="8"/>
  <c r="O68" i="8"/>
  <c r="K68" i="8"/>
  <c r="I68" i="8"/>
  <c r="G68" i="8"/>
  <c r="M68" i="8" s="1"/>
  <c r="V67" i="8"/>
  <c r="Q67" i="8"/>
  <c r="O67" i="8"/>
  <c r="K67" i="8"/>
  <c r="I67" i="8"/>
  <c r="G67" i="8"/>
  <c r="M67" i="8" s="1"/>
  <c r="V66" i="8"/>
  <c r="Q66" i="8"/>
  <c r="O66" i="8"/>
  <c r="K66" i="8"/>
  <c r="I66" i="8"/>
  <c r="G66" i="8"/>
  <c r="M66" i="8" s="1"/>
  <c r="V65" i="8"/>
  <c r="Q65" i="8"/>
  <c r="O65" i="8"/>
  <c r="K65" i="8"/>
  <c r="I65" i="8"/>
  <c r="G65" i="8"/>
  <c r="M65" i="8" s="1"/>
  <c r="V64" i="8"/>
  <c r="Q64" i="8"/>
  <c r="O64" i="8"/>
  <c r="K64" i="8"/>
  <c r="I64" i="8"/>
  <c r="G64" i="8"/>
  <c r="M64" i="8" s="1"/>
  <c r="V63" i="8"/>
  <c r="Q63" i="8"/>
  <c r="O63" i="8"/>
  <c r="K63" i="8"/>
  <c r="I63" i="8"/>
  <c r="G63" i="8"/>
  <c r="M63" i="8" s="1"/>
  <c r="V62" i="8"/>
  <c r="Q62" i="8"/>
  <c r="O62" i="8"/>
  <c r="K62" i="8"/>
  <c r="I62" i="8"/>
  <c r="G62" i="8"/>
  <c r="M62" i="8" s="1"/>
  <c r="V61" i="8"/>
  <c r="Q61" i="8"/>
  <c r="O61" i="8"/>
  <c r="K61" i="8"/>
  <c r="I61" i="8"/>
  <c r="G61" i="8"/>
  <c r="M61" i="8" s="1"/>
  <c r="V60" i="8"/>
  <c r="Q60" i="8"/>
  <c r="O60" i="8"/>
  <c r="K60" i="8"/>
  <c r="I60" i="8"/>
  <c r="G60" i="8"/>
  <c r="M60" i="8" s="1"/>
  <c r="V59" i="8"/>
  <c r="Q59" i="8"/>
  <c r="O59" i="8"/>
  <c r="K59" i="8"/>
  <c r="I59" i="8"/>
  <c r="G59" i="8"/>
  <c r="M59" i="8" s="1"/>
  <c r="V58" i="8"/>
  <c r="Q58" i="8"/>
  <c r="O58" i="8"/>
  <c r="K58" i="8"/>
  <c r="I58" i="8"/>
  <c r="G58" i="8"/>
  <c r="M58" i="8" s="1"/>
  <c r="V57" i="8"/>
  <c r="Q57" i="8"/>
  <c r="O57" i="8"/>
  <c r="K57" i="8"/>
  <c r="I57" i="8"/>
  <c r="G57" i="8"/>
  <c r="M57" i="8" s="1"/>
  <c r="V56" i="8"/>
  <c r="Q56" i="8"/>
  <c r="O56" i="8"/>
  <c r="K56" i="8"/>
  <c r="I56" i="8"/>
  <c r="G56" i="8"/>
  <c r="M56" i="8" s="1"/>
  <c r="V55" i="8"/>
  <c r="Q55" i="8"/>
  <c r="O55" i="8"/>
  <c r="K55" i="8"/>
  <c r="I55" i="8"/>
  <c r="G55" i="8"/>
  <c r="M55" i="8" s="1"/>
  <c r="V54" i="8"/>
  <c r="Q54" i="8"/>
  <c r="O54" i="8"/>
  <c r="K54" i="8"/>
  <c r="I54" i="8"/>
  <c r="G54" i="8"/>
  <c r="M54" i="8" s="1"/>
  <c r="V53" i="8"/>
  <c r="Q53" i="8"/>
  <c r="O53" i="8"/>
  <c r="K53" i="8"/>
  <c r="I53" i="8"/>
  <c r="G53" i="8"/>
  <c r="M53" i="8" s="1"/>
  <c r="V52" i="8"/>
  <c r="Q52" i="8"/>
  <c r="O52" i="8"/>
  <c r="K52" i="8"/>
  <c r="I52" i="8"/>
  <c r="G52" i="8"/>
  <c r="M52" i="8" s="1"/>
  <c r="V51" i="8"/>
  <c r="Q51" i="8"/>
  <c r="O51" i="8"/>
  <c r="K51" i="8"/>
  <c r="I51" i="8"/>
  <c r="G51" i="8"/>
  <c r="M51" i="8" s="1"/>
  <c r="V50" i="8"/>
  <c r="Q50" i="8"/>
  <c r="O50" i="8"/>
  <c r="K50" i="8"/>
  <c r="I50" i="8"/>
  <c r="G50" i="8"/>
  <c r="M50" i="8" s="1"/>
  <c r="V49" i="8"/>
  <c r="Q49" i="8"/>
  <c r="O49" i="8"/>
  <c r="K49" i="8"/>
  <c r="I49" i="8"/>
  <c r="G49" i="8"/>
  <c r="M49" i="8" s="1"/>
  <c r="V48" i="8"/>
  <c r="Q48" i="8"/>
  <c r="O48" i="8"/>
  <c r="K48" i="8"/>
  <c r="I48" i="8"/>
  <c r="G48" i="8"/>
  <c r="M48" i="8" s="1"/>
  <c r="V47" i="8"/>
  <c r="Q47" i="8"/>
  <c r="O47" i="8"/>
  <c r="K47" i="8"/>
  <c r="I47" i="8"/>
  <c r="G47" i="8"/>
  <c r="M47" i="8" s="1"/>
  <c r="V46" i="8"/>
  <c r="Q46" i="8"/>
  <c r="O46" i="8"/>
  <c r="K46" i="8"/>
  <c r="I46" i="8"/>
  <c r="G46" i="8"/>
  <c r="M46" i="8" s="1"/>
  <c r="V45" i="8"/>
  <c r="Q45" i="8"/>
  <c r="O45" i="8"/>
  <c r="K45" i="8"/>
  <c r="I45" i="8"/>
  <c r="G45" i="8"/>
  <c r="M45" i="8" s="1"/>
  <c r="V44" i="8"/>
  <c r="Q44" i="8"/>
  <c r="O44" i="8"/>
  <c r="K44" i="8"/>
  <c r="I44" i="8"/>
  <c r="G44" i="8"/>
  <c r="M44" i="8" s="1"/>
  <c r="V43" i="8"/>
  <c r="Q43" i="8"/>
  <c r="O43" i="8"/>
  <c r="K43" i="8"/>
  <c r="I43" i="8"/>
  <c r="G43" i="8"/>
  <c r="M43" i="8" s="1"/>
  <c r="V42" i="8"/>
  <c r="Q42" i="8"/>
  <c r="O42" i="8"/>
  <c r="K42" i="8"/>
  <c r="I42" i="8"/>
  <c r="G42" i="8"/>
  <c r="M42" i="8" s="1"/>
  <c r="V41" i="8"/>
  <c r="Q41" i="8"/>
  <c r="O41" i="8"/>
  <c r="K41" i="8"/>
  <c r="I41" i="8"/>
  <c r="G41" i="8"/>
  <c r="M41" i="8" s="1"/>
  <c r="V40" i="8"/>
  <c r="Q40" i="8"/>
  <c r="O40" i="8"/>
  <c r="K40" i="8"/>
  <c r="I40" i="8"/>
  <c r="G40" i="8"/>
  <c r="M40" i="8" s="1"/>
  <c r="V39" i="8"/>
  <c r="Q39" i="8"/>
  <c r="O39" i="8"/>
  <c r="K39" i="8"/>
  <c r="I39" i="8"/>
  <c r="G39" i="8"/>
  <c r="M39" i="8" s="1"/>
  <c r="V38" i="8"/>
  <c r="Q38" i="8"/>
  <c r="O38" i="8"/>
  <c r="K38" i="8"/>
  <c r="I38" i="8"/>
  <c r="G38" i="8"/>
  <c r="M38" i="8" s="1"/>
  <c r="V37" i="8"/>
  <c r="Q37" i="8"/>
  <c r="O37" i="8"/>
  <c r="K37" i="8"/>
  <c r="I37" i="8"/>
  <c r="G37" i="8"/>
  <c r="M37" i="8" s="1"/>
  <c r="V36" i="8"/>
  <c r="Q36" i="8"/>
  <c r="O36" i="8"/>
  <c r="K36" i="8"/>
  <c r="I36" i="8"/>
  <c r="G36" i="8"/>
  <c r="M36" i="8" s="1"/>
  <c r="V35" i="8"/>
  <c r="Q35" i="8"/>
  <c r="O35" i="8"/>
  <c r="K35" i="8"/>
  <c r="I35" i="8"/>
  <c r="G35" i="8"/>
  <c r="M35" i="8" s="1"/>
  <c r="V34" i="8"/>
  <c r="Q34" i="8"/>
  <c r="O34" i="8"/>
  <c r="K34" i="8"/>
  <c r="I34" i="8"/>
  <c r="G34" i="8"/>
  <c r="M34" i="8" s="1"/>
  <c r="V33" i="8"/>
  <c r="Q33" i="8"/>
  <c r="O33" i="8"/>
  <c r="K33" i="8"/>
  <c r="I33" i="8"/>
  <c r="G33" i="8"/>
  <c r="M33" i="8" s="1"/>
  <c r="V32" i="8"/>
  <c r="Q32" i="8"/>
  <c r="O32" i="8"/>
  <c r="K32" i="8"/>
  <c r="I32" i="8"/>
  <c r="G32" i="8"/>
  <c r="M32" i="8" s="1"/>
  <c r="V31" i="8"/>
  <c r="Q31" i="8"/>
  <c r="O31" i="8"/>
  <c r="K31" i="8"/>
  <c r="I31" i="8"/>
  <c r="G31" i="8"/>
  <c r="M31" i="8" s="1"/>
  <c r="V30" i="8"/>
  <c r="Q30" i="8"/>
  <c r="O30" i="8"/>
  <c r="K30" i="8"/>
  <c r="I30" i="8"/>
  <c r="G30" i="8"/>
  <c r="M30" i="8" s="1"/>
  <c r="V29" i="8"/>
  <c r="Q29" i="8"/>
  <c r="O29" i="8"/>
  <c r="K29" i="8"/>
  <c r="I29" i="8"/>
  <c r="G29" i="8"/>
  <c r="M29" i="8" s="1"/>
  <c r="Q28" i="8"/>
  <c r="O28" i="8"/>
  <c r="K28" i="8"/>
  <c r="I28" i="8"/>
  <c r="G28" i="8"/>
  <c r="M28" i="8" s="1"/>
  <c r="V27" i="8"/>
  <c r="Q27" i="8"/>
  <c r="O27" i="8"/>
  <c r="K27" i="8"/>
  <c r="I27" i="8"/>
  <c r="G27" i="8"/>
  <c r="M27" i="8" s="1"/>
  <c r="V26" i="8"/>
  <c r="Q26" i="8"/>
  <c r="O26" i="8"/>
  <c r="K26" i="8"/>
  <c r="I26" i="8"/>
  <c r="G26" i="8"/>
  <c r="M26" i="8" s="1"/>
  <c r="V25" i="8"/>
  <c r="Q25" i="8"/>
  <c r="O25" i="8"/>
  <c r="K25" i="8"/>
  <c r="I25" i="8"/>
  <c r="G25" i="8"/>
  <c r="M25" i="8" s="1"/>
  <c r="V24" i="8"/>
  <c r="Q24" i="8"/>
  <c r="O24" i="8"/>
  <c r="K24" i="8"/>
  <c r="I24" i="8"/>
  <c r="G24" i="8"/>
  <c r="M24" i="8" s="1"/>
  <c r="V23" i="8"/>
  <c r="Q23" i="8"/>
  <c r="O23" i="8"/>
  <c r="K23" i="8"/>
  <c r="I23" i="8"/>
  <c r="G23" i="8"/>
  <c r="M23" i="8" s="1"/>
  <c r="V22" i="8"/>
  <c r="Q22" i="8"/>
  <c r="O22" i="8"/>
  <c r="K22" i="8"/>
  <c r="I22" i="8"/>
  <c r="G22" i="8"/>
  <c r="M22" i="8" s="1"/>
  <c r="V21" i="8"/>
  <c r="Q21" i="8"/>
  <c r="O21" i="8"/>
  <c r="K21" i="8"/>
  <c r="I21" i="8"/>
  <c r="G21" i="8"/>
  <c r="M21" i="8" s="1"/>
  <c r="V20" i="8"/>
  <c r="Q20" i="8"/>
  <c r="O20" i="8"/>
  <c r="K20" i="8"/>
  <c r="I20" i="8"/>
  <c r="G20" i="8"/>
  <c r="M20" i="8" s="1"/>
  <c r="V19" i="8"/>
  <c r="Q19" i="8"/>
  <c r="O19" i="8"/>
  <c r="K19" i="8"/>
  <c r="I19" i="8"/>
  <c r="G19" i="8"/>
  <c r="M19" i="8" s="1"/>
  <c r="V18" i="8"/>
  <c r="Q18" i="8"/>
  <c r="O18" i="8"/>
  <c r="K18" i="8"/>
  <c r="I18" i="8"/>
  <c r="G18" i="8"/>
  <c r="M18" i="8" s="1"/>
  <c r="V17" i="8"/>
  <c r="Q17" i="8"/>
  <c r="O17" i="8"/>
  <c r="K17" i="8"/>
  <c r="I17" i="8"/>
  <c r="G17" i="8"/>
  <c r="M17" i="8" s="1"/>
  <c r="V16" i="8"/>
  <c r="Q16" i="8"/>
  <c r="O16" i="8"/>
  <c r="K16" i="8"/>
  <c r="I16" i="8"/>
  <c r="G16" i="8"/>
  <c r="M16" i="8" s="1"/>
  <c r="V15" i="8"/>
  <c r="Q15" i="8"/>
  <c r="O15" i="8"/>
  <c r="K15" i="8"/>
  <c r="I15" i="8"/>
  <c r="G15" i="8"/>
  <c r="M15" i="8" s="1"/>
  <c r="V14" i="8"/>
  <c r="Q14" i="8"/>
  <c r="O14" i="8"/>
  <c r="K14" i="8"/>
  <c r="I14" i="8"/>
  <c r="G14" i="8"/>
  <c r="M14" i="8" s="1"/>
  <c r="V13" i="8"/>
  <c r="Q13" i="8"/>
  <c r="O13" i="8"/>
  <c r="K13" i="8"/>
  <c r="I13" i="8"/>
  <c r="G13" i="8"/>
  <c r="M13" i="8" s="1"/>
  <c r="V12" i="8"/>
  <c r="Q12" i="8"/>
  <c r="O12" i="8"/>
  <c r="K12" i="8"/>
  <c r="I12" i="8"/>
  <c r="G12" i="8"/>
  <c r="M12" i="8" s="1"/>
  <c r="V11" i="8"/>
  <c r="Q11" i="8"/>
  <c r="O11" i="8"/>
  <c r="K11" i="8"/>
  <c r="I11" i="8"/>
  <c r="G11" i="8"/>
  <c r="M11" i="8" s="1"/>
  <c r="V10" i="8"/>
  <c r="Q10" i="8"/>
  <c r="O10" i="8"/>
  <c r="K10" i="8"/>
  <c r="I10" i="8"/>
  <c r="G10" i="8"/>
  <c r="M10" i="8" s="1"/>
  <c r="V9" i="8"/>
  <c r="Q9" i="8"/>
  <c r="O9" i="8"/>
  <c r="K9" i="8"/>
  <c r="I9" i="8"/>
  <c r="G9" i="8"/>
  <c r="M9" i="8" s="1"/>
  <c r="I42" i="6"/>
  <c r="J41" i="6" s="1"/>
  <c r="H42" i="6"/>
  <c r="G42" i="6"/>
  <c r="F42" i="6"/>
  <c r="G38" i="6"/>
  <c r="F38" i="6"/>
  <c r="H32" i="6"/>
  <c r="J28" i="6"/>
  <c r="J27" i="6"/>
  <c r="J26" i="6"/>
  <c r="E26" i="6"/>
  <c r="J25" i="6"/>
  <c r="J24" i="6"/>
  <c r="E24" i="6"/>
  <c r="J23" i="6"/>
  <c r="V8" i="8" l="1"/>
  <c r="E65" i="16"/>
  <c r="G65" i="16" s="1"/>
  <c r="F200" i="16"/>
  <c r="BD986" i="30"/>
  <c r="Q8" i="8"/>
  <c r="K73" i="8"/>
  <c r="E15" i="9"/>
  <c r="D24" i="13"/>
  <c r="F24" i="13" s="1"/>
  <c r="E38" i="16"/>
  <c r="G38" i="16" s="1"/>
  <c r="E9" i="15" s="1"/>
  <c r="F39" i="16"/>
  <c r="F212" i="16"/>
  <c r="K8" i="24"/>
  <c r="K134" i="24"/>
  <c r="BE254" i="30"/>
  <c r="BA805" i="30"/>
  <c r="E16" i="9"/>
  <c r="O8" i="8"/>
  <c r="I73" i="8"/>
  <c r="F18" i="13"/>
  <c r="Q134" i="24"/>
  <c r="BC182" i="30"/>
  <c r="BA254" i="30"/>
  <c r="G293" i="30"/>
  <c r="E15" i="29" s="1"/>
  <c r="BA872" i="30"/>
  <c r="BD872" i="30"/>
  <c r="G225" i="16"/>
  <c r="F16" i="15" s="1"/>
  <c r="G212" i="16"/>
  <c r="F15" i="15" s="1"/>
  <c r="F205" i="16"/>
  <c r="F139" i="16"/>
  <c r="G137" i="16" s="1"/>
  <c r="H11" i="15" s="1"/>
  <c r="F122" i="13"/>
  <c r="F30" i="13"/>
  <c r="K8" i="8"/>
  <c r="I8" i="8"/>
  <c r="G76" i="8"/>
  <c r="I51" i="6" s="1"/>
  <c r="I16" i="6" s="1"/>
  <c r="M77" i="8"/>
  <c r="M76" i="8" s="1"/>
  <c r="G8" i="8"/>
  <c r="I49" i="6" s="1"/>
  <c r="M134" i="24"/>
  <c r="BA419" i="27"/>
  <c r="BC44" i="27"/>
  <c r="BD32" i="27"/>
  <c r="BA986" i="30"/>
  <c r="BC986" i="30"/>
  <c r="BE986" i="30"/>
  <c r="BB986" i="30"/>
  <c r="BE980" i="30"/>
  <c r="BC944" i="30"/>
  <c r="BD944" i="30"/>
  <c r="BC872" i="30"/>
  <c r="BE872" i="30"/>
  <c r="BB858" i="30"/>
  <c r="BE858" i="30"/>
  <c r="BD858" i="30"/>
  <c r="BA858" i="30"/>
  <c r="BE821" i="30"/>
  <c r="BD821" i="30"/>
  <c r="BA821" i="30"/>
  <c r="BD805" i="30"/>
  <c r="BD758" i="30"/>
  <c r="BA758" i="30"/>
  <c r="BB589" i="30"/>
  <c r="BA589" i="30"/>
  <c r="BD589" i="30"/>
  <c r="BE589" i="30"/>
  <c r="BD509" i="30"/>
  <c r="BE509" i="30"/>
  <c r="BA509" i="30"/>
  <c r="BB449" i="30"/>
  <c r="BA449" i="30"/>
  <c r="BC449" i="30"/>
  <c r="BA436" i="30"/>
  <c r="BD436" i="30"/>
  <c r="BC380" i="30"/>
  <c r="BE331" i="30"/>
  <c r="G331" i="30"/>
  <c r="F16" i="29" s="1"/>
  <c r="BA331" i="30"/>
  <c r="BB295" i="30"/>
  <c r="BD331" i="30"/>
  <c r="BB290" i="30"/>
  <c r="BC290" i="30"/>
  <c r="BE290" i="30"/>
  <c r="BC254" i="30"/>
  <c r="BD254" i="30"/>
  <c r="BB254" i="30"/>
  <c r="G245" i="30"/>
  <c r="E12" i="29" s="1"/>
  <c r="BB245" i="30"/>
  <c r="BD245" i="30"/>
  <c r="BE245" i="30"/>
  <c r="BB206" i="30"/>
  <c r="BE206" i="30"/>
  <c r="BC206" i="30"/>
  <c r="BE182" i="30"/>
  <c r="BD182" i="30"/>
  <c r="BE151" i="30"/>
  <c r="BD152" i="30"/>
  <c r="BC152" i="30"/>
  <c r="BD114" i="30"/>
  <c r="BC114" i="30"/>
  <c r="BA114" i="30"/>
  <c r="BD23" i="30"/>
  <c r="G23" i="30"/>
  <c r="E7" i="29" s="1"/>
  <c r="BB23" i="30"/>
  <c r="I31" i="29"/>
  <c r="C21" i="28" s="1"/>
  <c r="G27" i="26"/>
  <c r="G31" i="29"/>
  <c r="C18" i="28" s="1"/>
  <c r="G54" i="19"/>
  <c r="B15" i="2" s="1"/>
  <c r="C15" i="2" s="1"/>
  <c r="D15" i="2" s="1"/>
  <c r="G152" i="17"/>
  <c r="B14" i="2" s="1"/>
  <c r="C14" i="2" s="1"/>
  <c r="D14" i="2" s="1"/>
  <c r="G68" i="11"/>
  <c r="C18" i="10" s="1"/>
  <c r="E33" i="11"/>
  <c r="G33" i="11"/>
  <c r="Q56" i="24"/>
  <c r="O105" i="24"/>
  <c r="U134" i="24"/>
  <c r="U18" i="24"/>
  <c r="O18" i="24"/>
  <c r="Q18" i="24"/>
  <c r="U56" i="24"/>
  <c r="M8" i="24"/>
  <c r="O8" i="24"/>
  <c r="K56" i="24"/>
  <c r="I105" i="24"/>
  <c r="I8" i="24"/>
  <c r="M56" i="24"/>
  <c r="K105" i="24"/>
  <c r="O56" i="24"/>
  <c r="U8" i="24"/>
  <c r="I18" i="24"/>
  <c r="Q105" i="24"/>
  <c r="Q8" i="24"/>
  <c r="K18" i="24"/>
  <c r="U105" i="24"/>
  <c r="I56" i="24"/>
  <c r="M105" i="24"/>
  <c r="M18" i="24"/>
  <c r="I17" i="22"/>
  <c r="I49" i="22"/>
  <c r="I16" i="22"/>
  <c r="I47" i="22"/>
  <c r="BB32" i="27"/>
  <c r="BA367" i="27"/>
  <c r="BC32" i="27"/>
  <c r="BB44" i="27"/>
  <c r="G47" i="27"/>
  <c r="E11" i="26" s="1"/>
  <c r="BE32" i="27"/>
  <c r="BE367" i="27"/>
  <c r="G419" i="27"/>
  <c r="F21" i="26" s="1"/>
  <c r="BA354" i="27"/>
  <c r="BC390" i="27"/>
  <c r="G32" i="27"/>
  <c r="E8" i="26" s="1"/>
  <c r="BD305" i="27"/>
  <c r="BD390" i="27"/>
  <c r="BD484" i="27"/>
  <c r="G335" i="27"/>
  <c r="E13" i="26" s="1"/>
  <c r="BE419" i="27"/>
  <c r="BC373" i="27"/>
  <c r="G373" i="27"/>
  <c r="F17" i="26" s="1"/>
  <c r="BE390" i="27"/>
  <c r="BD412" i="27"/>
  <c r="BA412" i="27"/>
  <c r="G475" i="27"/>
  <c r="H25" i="26" s="1"/>
  <c r="H27" i="26" s="1"/>
  <c r="C17" i="25" s="1"/>
  <c r="BA34" i="27"/>
  <c r="BA38" i="27" s="1"/>
  <c r="BD44" i="27"/>
  <c r="BC354" i="27"/>
  <c r="BC367" i="27"/>
  <c r="BC18" i="27"/>
  <c r="BE44" i="27"/>
  <c r="BD335" i="27"/>
  <c r="BD354" i="27"/>
  <c r="BA390" i="27"/>
  <c r="BA397" i="27"/>
  <c r="BD373" i="27"/>
  <c r="G397" i="27"/>
  <c r="F19" i="26" s="1"/>
  <c r="BC461" i="27"/>
  <c r="BE18" i="27"/>
  <c r="BC397" i="27"/>
  <c r="BD461" i="27"/>
  <c r="BA484" i="27"/>
  <c r="BB367" i="27"/>
  <c r="BB397" i="27"/>
  <c r="G412" i="27"/>
  <c r="F20" i="26" s="1"/>
  <c r="BE461" i="27"/>
  <c r="BB463" i="27"/>
  <c r="BB467" i="27" s="1"/>
  <c r="BB305" i="27"/>
  <c r="BE354" i="27"/>
  <c r="BE397" i="27"/>
  <c r="BB414" i="27"/>
  <c r="BB419" i="27" s="1"/>
  <c r="BE373" i="27"/>
  <c r="G305" i="27"/>
  <c r="BC305" i="27"/>
  <c r="BA307" i="27"/>
  <c r="BA335" i="27" s="1"/>
  <c r="G354" i="27"/>
  <c r="F15" i="26" s="1"/>
  <c r="BB399" i="27"/>
  <c r="BB412" i="27" s="1"/>
  <c r="BE412" i="27"/>
  <c r="BC419" i="27"/>
  <c r="BE335" i="27"/>
  <c r="BE484" i="27"/>
  <c r="BD397" i="27"/>
  <c r="BA18" i="27"/>
  <c r="G44" i="27"/>
  <c r="E10" i="26" s="1"/>
  <c r="BE302" i="27"/>
  <c r="BE305" i="27" s="1"/>
  <c r="I12" i="26"/>
  <c r="I27" i="26" s="1"/>
  <c r="C21" i="25" s="1"/>
  <c r="BD367" i="27"/>
  <c r="BA373" i="27"/>
  <c r="BC412" i="27"/>
  <c r="BD419" i="27"/>
  <c r="BB484" i="27"/>
  <c r="BB18" i="27"/>
  <c r="BD18" i="27"/>
  <c r="BC335" i="27"/>
  <c r="BB335" i="27"/>
  <c r="BA461" i="27"/>
  <c r="BC484" i="27"/>
  <c r="BE152" i="30"/>
  <c r="BA182" i="30"/>
  <c r="G182" i="30"/>
  <c r="E10" i="29" s="1"/>
  <c r="BC331" i="30"/>
  <c r="BB382" i="30"/>
  <c r="BB436" i="30" s="1"/>
  <c r="G436" i="30"/>
  <c r="F18" i="29" s="1"/>
  <c r="G758" i="30"/>
  <c r="F23" i="29" s="1"/>
  <c r="BC23" i="30"/>
  <c r="G114" i="30"/>
  <c r="E8" i="29" s="1"/>
  <c r="BB182" i="30"/>
  <c r="BB805" i="30"/>
  <c r="BA206" i="30"/>
  <c r="BD206" i="30"/>
  <c r="G206" i="30"/>
  <c r="E11" i="29" s="1"/>
  <c r="BD290" i="30"/>
  <c r="BA380" i="30"/>
  <c r="BC436" i="30"/>
  <c r="BC758" i="30"/>
  <c r="BE805" i="30"/>
  <c r="G872" i="30"/>
  <c r="F27" i="29" s="1"/>
  <c r="BE944" i="30"/>
  <c r="BA152" i="30"/>
  <c r="BE758" i="30"/>
  <c r="BB980" i="30"/>
  <c r="BA11" i="30"/>
  <c r="BA23" i="30" s="1"/>
  <c r="BB152" i="30"/>
  <c r="G254" i="30"/>
  <c r="E13" i="29" s="1"/>
  <c r="BD380" i="30"/>
  <c r="BB509" i="30"/>
  <c r="G509" i="30"/>
  <c r="F21" i="29" s="1"/>
  <c r="BC589" i="30"/>
  <c r="BC821" i="30"/>
  <c r="BC980" i="30"/>
  <c r="G439" i="30"/>
  <c r="F19" i="29" s="1"/>
  <c r="BB438" i="30"/>
  <c r="BB439" i="30" s="1"/>
  <c r="G821" i="30"/>
  <c r="F25" i="29" s="1"/>
  <c r="BB807" i="30"/>
  <c r="BB821" i="30" s="1"/>
  <c r="BE23" i="30"/>
  <c r="BB114" i="30"/>
  <c r="BE114" i="30"/>
  <c r="BC245" i="30"/>
  <c r="BE380" i="30"/>
  <c r="BD980" i="30"/>
  <c r="BA980" i="30"/>
  <c r="G980" i="30"/>
  <c r="F29" i="29" s="1"/>
  <c r="BE436" i="30"/>
  <c r="G290" i="30"/>
  <c r="E14" i="29" s="1"/>
  <c r="BB331" i="30"/>
  <c r="G380" i="30"/>
  <c r="F17" i="29" s="1"/>
  <c r="BB337" i="30"/>
  <c r="BB380" i="30" s="1"/>
  <c r="BD449" i="30"/>
  <c r="BC509" i="30"/>
  <c r="G589" i="30"/>
  <c r="F22" i="29" s="1"/>
  <c r="BB944" i="30"/>
  <c r="G944" i="30"/>
  <c r="F28" i="29" s="1"/>
  <c r="BA208" i="30"/>
  <c r="BA245" i="30" s="1"/>
  <c r="BA256" i="30"/>
  <c r="BA290" i="30" s="1"/>
  <c r="G805" i="30"/>
  <c r="F24" i="29" s="1"/>
  <c r="G986" i="30"/>
  <c r="H30" i="29" s="1"/>
  <c r="H31" i="29" s="1"/>
  <c r="C17" i="28" s="1"/>
  <c r="G152" i="30"/>
  <c r="E9" i="29" s="1"/>
  <c r="G449" i="30"/>
  <c r="F20" i="29" s="1"/>
  <c r="BB591" i="30"/>
  <c r="BB758" i="30" s="1"/>
  <c r="G858" i="30"/>
  <c r="F26" i="29" s="1"/>
  <c r="BB860" i="30"/>
  <c r="BB872" i="30" s="1"/>
  <c r="BB390" i="27"/>
  <c r="BB461" i="27"/>
  <c r="BA40" i="27"/>
  <c r="BA44" i="27" s="1"/>
  <c r="BA49" i="27"/>
  <c r="BA305" i="27" s="1"/>
  <c r="G461" i="27"/>
  <c r="F22" i="26" s="1"/>
  <c r="G484" i="27"/>
  <c r="E26" i="26" s="1"/>
  <c r="BA337" i="27"/>
  <c r="BA338" i="27" s="1"/>
  <c r="G367" i="27"/>
  <c r="F16" i="26" s="1"/>
  <c r="G390" i="27"/>
  <c r="F18" i="26" s="1"/>
  <c r="BA20" i="27"/>
  <c r="BA32" i="27" s="1"/>
  <c r="G18" i="27"/>
  <c r="E7" i="26" s="1"/>
  <c r="BB343" i="27"/>
  <c r="BB354" i="27" s="1"/>
  <c r="BB371" i="27"/>
  <c r="BB373" i="27" s="1"/>
  <c r="G472" i="27"/>
  <c r="F24" i="26" s="1"/>
  <c r="A207" i="16"/>
  <c r="A208" i="16" s="1"/>
  <c r="A209" i="16" s="1"/>
  <c r="A210" i="16" s="1"/>
  <c r="A211" i="16" s="1"/>
  <c r="A214" i="16"/>
  <c r="A215" i="16" s="1"/>
  <c r="A216" i="16" s="1"/>
  <c r="A217" i="16" s="1"/>
  <c r="A218" i="16" s="1"/>
  <c r="A219" i="16" s="1"/>
  <c r="A220" i="16" s="1"/>
  <c r="A221" i="16" s="1"/>
  <c r="A222" i="16" s="1"/>
  <c r="A223" i="16" s="1"/>
  <c r="A224" i="16" s="1"/>
  <c r="G63" i="16"/>
  <c r="E191" i="16"/>
  <c r="G191" i="16" s="1"/>
  <c r="F194" i="16" s="1"/>
  <c r="G192" i="16" s="1"/>
  <c r="H12" i="15" s="1"/>
  <c r="E30" i="16"/>
  <c r="G30" i="16" s="1"/>
  <c r="E7" i="15" s="1"/>
  <c r="E17" i="15" s="1"/>
  <c r="C15" i="14" s="1"/>
  <c r="G64" i="16"/>
  <c r="G37" i="16"/>
  <c r="H9" i="15" s="1"/>
  <c r="E187" i="16"/>
  <c r="G187" i="16" s="1"/>
  <c r="G12" i="16"/>
  <c r="F31" i="16" s="1"/>
  <c r="F70" i="13"/>
  <c r="F19" i="13"/>
  <c r="D20" i="13"/>
  <c r="F20" i="13" s="1"/>
  <c r="D21" i="13"/>
  <c r="F21" i="13" s="1"/>
  <c r="D23" i="13"/>
  <c r="F23" i="13" s="1"/>
  <c r="E67" i="11"/>
  <c r="E68" i="11" s="1"/>
  <c r="C17" i="10" s="1"/>
  <c r="C18" i="9"/>
  <c r="E18" i="9" s="1"/>
  <c r="M73" i="8"/>
  <c r="G73" i="8"/>
  <c r="I50" i="6" s="1"/>
  <c r="J40" i="6"/>
  <c r="J39" i="6"/>
  <c r="J42" i="6" s="1"/>
  <c r="F72" i="16" l="1"/>
  <c r="G70" i="16" s="1"/>
  <c r="H10" i="15" s="1"/>
  <c r="E34" i="9"/>
  <c r="B12" i="2" s="1"/>
  <c r="C12" i="2" s="1"/>
  <c r="D12" i="2" s="1"/>
  <c r="G194" i="16"/>
  <c r="F12" i="15" s="1"/>
  <c r="G139" i="16"/>
  <c r="F11" i="15" s="1"/>
  <c r="G39" i="16"/>
  <c r="F9" i="15" s="1"/>
  <c r="C20" i="10"/>
  <c r="F3" i="13"/>
  <c r="F137" i="13" s="1"/>
  <c r="B10" i="2" s="1"/>
  <c r="C10" i="2" s="1"/>
  <c r="D10" i="2" s="1"/>
  <c r="M8" i="8"/>
  <c r="I18" i="6"/>
  <c r="I21" i="6" s="1"/>
  <c r="I52" i="6"/>
  <c r="I53" i="22"/>
  <c r="F31" i="29"/>
  <c r="C16" i="28" s="1"/>
  <c r="E31" i="29"/>
  <c r="C15" i="28" s="1"/>
  <c r="B15" i="10"/>
  <c r="I21" i="22"/>
  <c r="G23" i="22" s="1"/>
  <c r="E12" i="26"/>
  <c r="E27" i="26" s="1"/>
  <c r="F27" i="26"/>
  <c r="C16" i="25" s="1"/>
  <c r="G29" i="16"/>
  <c r="G72" i="16" l="1"/>
  <c r="F10" i="15" s="1"/>
  <c r="B8" i="2"/>
  <c r="C8" i="2" s="1"/>
  <c r="D8" i="2" s="1"/>
  <c r="G29" i="22"/>
  <c r="H7" i="15"/>
  <c r="H17" i="15" s="1"/>
  <c r="C17" i="14" s="1"/>
  <c r="G31" i="16"/>
  <c r="F7" i="15" s="1"/>
  <c r="F17" i="15" s="1"/>
  <c r="B9" i="2"/>
  <c r="C9" i="2" s="1"/>
  <c r="D9" i="2" s="1"/>
  <c r="G23" i="6"/>
  <c r="J51" i="6"/>
  <c r="J50" i="6"/>
  <c r="J49" i="6"/>
  <c r="C19" i="28"/>
  <c r="C22" i="28" s="1"/>
  <c r="G36" i="29"/>
  <c r="I36" i="29" s="1"/>
  <c r="G15" i="28" s="1"/>
  <c r="G41" i="29"/>
  <c r="I41" i="29" s="1"/>
  <c r="G40" i="29"/>
  <c r="I40" i="29" s="1"/>
  <c r="G42" i="29"/>
  <c r="I42" i="29" s="1"/>
  <c r="G38" i="29"/>
  <c r="I38" i="29" s="1"/>
  <c r="G37" i="29"/>
  <c r="I37" i="29" s="1"/>
  <c r="G39" i="29"/>
  <c r="I39" i="29" s="1"/>
  <c r="C16" i="10"/>
  <c r="C19" i="10" s="1"/>
  <c r="C24" i="10" s="1"/>
  <c r="B16" i="10"/>
  <c r="B19" i="10" s="1"/>
  <c r="G24" i="22"/>
  <c r="C15" i="25"/>
  <c r="C19" i="25" s="1"/>
  <c r="C22" i="25" s="1"/>
  <c r="G36" i="26"/>
  <c r="I36" i="26" s="1"/>
  <c r="G19" i="25" s="1"/>
  <c r="G32" i="26"/>
  <c r="I32" i="26" s="1"/>
  <c r="G39" i="26"/>
  <c r="I39" i="26" s="1"/>
  <c r="G37" i="26"/>
  <c r="I37" i="26" s="1"/>
  <c r="G34" i="26"/>
  <c r="I34" i="26" s="1"/>
  <c r="G35" i="26"/>
  <c r="I35" i="26" s="1"/>
  <c r="G38" i="26"/>
  <c r="I38" i="26" s="1"/>
  <c r="G33" i="26"/>
  <c r="I33" i="26" s="1"/>
  <c r="G22" i="15" l="1"/>
  <c r="I22" i="15" s="1"/>
  <c r="C16" i="14"/>
  <c r="C19" i="14" s="1"/>
  <c r="C22" i="14" s="1"/>
  <c r="G23" i="15"/>
  <c r="I23" i="15" s="1"/>
  <c r="G16" i="14" s="1"/>
  <c r="J52" i="6"/>
  <c r="G24" i="6"/>
  <c r="G29" i="6" s="1"/>
  <c r="H44" i="29"/>
  <c r="G23" i="28" s="1"/>
  <c r="C23" i="28" s="1"/>
  <c r="F30" i="28" s="1"/>
  <c r="B6" i="2" s="1"/>
  <c r="C6" i="2" s="1"/>
  <c r="C31" i="10"/>
  <c r="C32" i="10"/>
  <c r="B24" i="10"/>
  <c r="C27" i="10"/>
  <c r="G15" i="25"/>
  <c r="H40" i="26"/>
  <c r="G23" i="25" s="1"/>
  <c r="G15" i="14" l="1"/>
  <c r="H24" i="15"/>
  <c r="D6" i="2"/>
  <c r="F31" i="28"/>
  <c r="F34" i="28" s="1"/>
  <c r="C33" i="10"/>
  <c r="C25" i="10"/>
  <c r="C26" i="10"/>
  <c r="C28" i="10" s="1"/>
  <c r="G22" i="25"/>
  <c r="C23" i="25"/>
  <c r="F30" i="25" s="1"/>
  <c r="C34" i="10" l="1"/>
  <c r="C36" i="10" s="1"/>
  <c r="F31" i="25"/>
  <c r="F34" i="25" s="1"/>
  <c r="B7" i="2"/>
  <c r="C40" i="10" l="1"/>
  <c r="C37" i="10"/>
  <c r="B11" i="2" s="1"/>
  <c r="C11" i="2" s="1"/>
  <c r="D11" i="2" s="1"/>
  <c r="C39" i="10"/>
  <c r="C7" i="2"/>
  <c r="D7" i="2" l="1"/>
  <c r="G23" i="14"/>
  <c r="C23" i="14" s="1"/>
  <c r="F30" i="14" s="1"/>
  <c r="F31" i="14" l="1"/>
  <c r="F34" i="14" s="1"/>
  <c r="B13" i="2"/>
  <c r="B17" i="2" l="1"/>
  <c r="C13" i="2"/>
  <c r="C17" i="2" s="1"/>
  <c r="D13" i="2" l="1"/>
  <c r="D17" i="2" s="1"/>
</calcChain>
</file>

<file path=xl/comments1.xml><?xml version="1.0" encoding="utf-8"?>
<comments xmlns="http://schemas.openxmlformats.org/spreadsheetml/2006/main">
  <authors>
    <author>Autor</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comments2.xml><?xml version="1.0" encoding="utf-8"?>
<comments xmlns="http://schemas.openxmlformats.org/spreadsheetml/2006/main">
  <authors>
    <author>Autor</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0" shapeId="0">
      <text>
        <r>
          <rPr>
            <sz val="9"/>
            <color indexed="81"/>
            <rFont val="Tahoma"/>
            <family val="2"/>
            <charset val="238"/>
          </rPr>
          <t>Místo</t>
        </r>
      </text>
    </comment>
  </commentList>
</comments>
</file>

<file path=xl/comments3.xml><?xml version="1.0" encoding="utf-8"?>
<comments xmlns="http://schemas.openxmlformats.org/spreadsheetml/2006/main">
  <authors>
    <author>Autor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<sst xmlns="http://schemas.openxmlformats.org/spreadsheetml/2006/main" count="6603" uniqueCount="3053">
  <si>
    <r>
      <t xml:space="preserve">Zakázka:  </t>
    </r>
    <r>
      <rPr>
        <b/>
        <i/>
        <sz val="11"/>
        <color indexed="8"/>
        <rFont val="Arial"/>
        <family val="2"/>
        <charset val="238"/>
      </rPr>
      <t>OPRAVA OBJEKTU NÁDRAŽNÍ 4</t>
    </r>
  </si>
  <si>
    <t>STAVEBNÍ OBJEKT: SO 01</t>
  </si>
  <si>
    <t>OBJEKT NÁDRAŽNÍ 4</t>
  </si>
  <si>
    <t>Projekt</t>
  </si>
  <si>
    <t>Cena bez DPH (Kč)</t>
  </si>
  <si>
    <t>DPH 15 % (Kč)</t>
  </si>
  <si>
    <t>Cena s DPH (Kč)</t>
  </si>
  <si>
    <t>Poznámka</t>
  </si>
  <si>
    <t>SO 01.ST - Stavební část včetně statiky</t>
  </si>
  <si>
    <t>SO 01.BP - Bourací práce</t>
  </si>
  <si>
    <t>SO 01.ZTI - Zdravotechnika včetně plynu</t>
  </si>
  <si>
    <t>SO 01.EL - Silnoproud</t>
  </si>
  <si>
    <t>SO 01.SLP - Slaboproud</t>
  </si>
  <si>
    <t>SO 01.MaR - Měření a regulace</t>
  </si>
  <si>
    <t>SO 01.LDP - Lokální detekce požáru</t>
  </si>
  <si>
    <t>SO 01.UT - Vytápění</t>
  </si>
  <si>
    <t>SO 01.VZT - Vzduchotechnika</t>
  </si>
  <si>
    <t>SO 02.VZT - Vzduchotechnika</t>
  </si>
  <si>
    <t>Prostory masny</t>
  </si>
  <si>
    <t xml:space="preserve">CENA CELKEM </t>
  </si>
  <si>
    <t>Pokyny pro vyplnění</t>
  </si>
  <si>
    <t>Ve všech listech tohoto souboru můžete měnit pouze buňky s modrým pozadím. Jedná se o tyto údaje : 
- údaje o firmě
- jednotkové ceny položek zadané na maximálně dvě desetinná místa</t>
  </si>
  <si>
    <t>#RTSROZP#</t>
  </si>
  <si>
    <t>Stavba:</t>
  </si>
  <si>
    <t>6</t>
  </si>
  <si>
    <t>Oprava objektu nádražní 4</t>
  </si>
  <si>
    <t>Objekt:</t>
  </si>
  <si>
    <t>06</t>
  </si>
  <si>
    <t>Objekt Nádražní 4, Brno</t>
  </si>
  <si>
    <t>Rozpočet:</t>
  </si>
  <si>
    <t>01</t>
  </si>
  <si>
    <t>Rozpočet silnoproud</t>
  </si>
  <si>
    <t>Objednatel:</t>
  </si>
  <si>
    <t>IČO:</t>
  </si>
  <si>
    <t>DIČ:</t>
  </si>
  <si>
    <t>Projektant:</t>
  </si>
  <si>
    <t>Zhotovitel:</t>
  </si>
  <si>
    <t>Vypracoval:</t>
  </si>
  <si>
    <t>Martin Veselý</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</si>
  <si>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</si>
  <si>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</si>
  <si>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</si>
  <si>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</si>
  <si>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</si>
  <si>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</si>
  <si>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</si>
  <si>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</si>
  <si>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</si>
  <si>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</si>
  <si>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</si>
  <si>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</si>
  <si>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</si>
  <si>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</si>
  <si>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</si>
  <si>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</si>
  <si>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</si>
  <si>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</si>
  <si>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</si>
  <si>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</si>
  <si>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</si>
  <si>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</si>
  <si>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</si>
  <si>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</si>
  <si>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</si>
  <si>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</si>
  <si>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</si>
  <si>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</si>
  <si>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</si>
  <si>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</si>
  <si>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Výkaz výměr silnoproud</t>
  </si>
  <si>
    <t>Celkem za stavbu</t>
  </si>
  <si>
    <t>Rekapitulace dílů</t>
  </si>
  <si>
    <t>Typ dílu</t>
  </si>
  <si>
    <t>M21</t>
  </si>
  <si>
    <t>Elektromontáže</t>
  </si>
  <si>
    <t>M22</t>
  </si>
  <si>
    <t>Montáž sdělovací a zabezp. techniky</t>
  </si>
  <si>
    <t>D96</t>
  </si>
  <si>
    <t>Přesuny suti a vybouraných hmot</t>
  </si>
  <si>
    <t>PSU</t>
  </si>
  <si>
    <t xml:space="preserve">Položkový rozpočet </t>
  </si>
  <si>
    <t>S:</t>
  </si>
  <si>
    <t>O:</t>
  </si>
  <si>
    <t>R:</t>
  </si>
  <si>
    <t>#TypZaznamu#</t>
  </si>
  <si>
    <t>STA</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</si>
  <si>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</si>
  <si>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</si>
  <si>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</si>
  <si>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</si>
  <si>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</si>
  <si>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</si>
  <si>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</si>
  <si>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</si>
  <si>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</si>
  <si>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</si>
  <si>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</si>
  <si>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</si>
  <si>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</si>
  <si>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</si>
  <si>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</si>
  <si>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</si>
  <si>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</si>
  <si>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</si>
  <si>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</si>
  <si>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</si>
  <si>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</si>
  <si>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</si>
  <si>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</si>
  <si>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</si>
  <si>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</si>
  <si>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</si>
  <si>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210010311RT1</t>
  </si>
  <si>
    <t>Krabice univerzální KU, bez zapojení, kruhová, včetně dodávky KU 68-1902 s víčkem</t>
  </si>
  <si>
    <t>kus</t>
  </si>
  <si>
    <t>RTS 18/ I</t>
  </si>
  <si>
    <t>POL1_</t>
  </si>
  <si>
    <t>210010322RT1</t>
  </si>
  <si>
    <t>Krabice rozvodná KR 97, se zapojením, kruhová, včetně dodávky KR 97/5 s víčkem</t>
  </si>
  <si>
    <t>210110041RT6</t>
  </si>
  <si>
    <t>Spínač zapuštěný jednopólový, řazení 1, vč. dodávky strojku, rámečku a krytu</t>
  </si>
  <si>
    <t>210110042RT6</t>
  </si>
  <si>
    <t>Spínač zapuštěný dvoupólový, řazení 2, vč. dodávky strojku, rámečku a krytu</t>
  </si>
  <si>
    <t>210110045RT6</t>
  </si>
  <si>
    <t>Spínač zapuštěný střídavý, řazení 6, vč. dodávky strojku, rámečku a krytu</t>
  </si>
  <si>
    <t>210110046RT6</t>
  </si>
  <si>
    <t>Spínač zapuštěný křížový, řazení 7, vč. dodávky strojku, rámečku a krytu</t>
  </si>
  <si>
    <t>210110062RT2</t>
  </si>
  <si>
    <t xml:space="preserve">Infrapasivní spínač osvětlení vnitřní nástěnný/stropní, včetně dodávky interiérového čidla </t>
  </si>
  <si>
    <t>Indiv</t>
  </si>
  <si>
    <t>210111011RT6</t>
  </si>
  <si>
    <t>Zásuvka domovní zapuštěná - provedení 2P+PE, včetně dodávky zásuvky a rámečku</t>
  </si>
  <si>
    <t>210111014RT6</t>
  </si>
  <si>
    <t>Zásuvka domovní zapuštěná - provedení 2x (2P+PE), včetně dodávky zásuvky a rámečku</t>
  </si>
  <si>
    <t>210800105RT1</t>
  </si>
  <si>
    <t>Kabel CYKY-J 750 V 3x1,5 mm2 uložený pod omítkou, včetně dodávky kabelu</t>
  </si>
  <si>
    <t>m</t>
  </si>
  <si>
    <t>210800106RT1</t>
  </si>
  <si>
    <t>Kabel CYKY 750 V 3x2,5 mm2 uložený pod omítkou, včetně dodávky kabelu</t>
  </si>
  <si>
    <t>210800115RT1</t>
  </si>
  <si>
    <t>Kabel CYKY 750 V 5x1,5 mm2 uložený pod omítkou, včetně dodávky kabelu</t>
  </si>
  <si>
    <t>210800118RT1</t>
  </si>
  <si>
    <t>Kabel CYKY 750 V 5 žil uložený pod omítkou, včetně dodávky kabelu 5x6 mm2</t>
  </si>
  <si>
    <t>210800118RT2</t>
  </si>
  <si>
    <t>Kabel CYKY 750 V 5 žil uložený pod omítkou, včetně dodávky kabelu 5x10 mm2</t>
  </si>
  <si>
    <t>210800118RT3</t>
  </si>
  <si>
    <t>Kabel CYKY 750 V 5 žil uložený pod omítkou, včetně dodávky kabelu 5x16 mm2</t>
  </si>
  <si>
    <t>210800648RT1</t>
  </si>
  <si>
    <t>Vodič nn a vn CYA 16 mm2 uložený pevně, včetně dodávky vodiče CYA 16</t>
  </si>
  <si>
    <t>210901093RT1</t>
  </si>
  <si>
    <t>Kabel silový AYKY 1kV 4 x 70 mm2 pevně uložený, včetně dodávky kabelu AYKY 4bx70</t>
  </si>
  <si>
    <t>210201034RT1A</t>
  </si>
  <si>
    <t>Svítidlo dle knihy svítidel typ A, včetně svítidla</t>
  </si>
  <si>
    <t>Vlastní</t>
  </si>
  <si>
    <t>210201034RT1B</t>
  </si>
  <si>
    <t>Svítidlo dle knihy svítidel typ B, včetně svítidla</t>
  </si>
  <si>
    <t>210201034RT1C</t>
  </si>
  <si>
    <t>Svítidlo dle knihy svítidel typ C, včetně svítidla</t>
  </si>
  <si>
    <t>210201034RT1D</t>
  </si>
  <si>
    <t>Svítidlo dle knihy svítidel typ D, včetně svítidla</t>
  </si>
  <si>
    <t>210201034RT1E</t>
  </si>
  <si>
    <t>Svítidlo dle knihy svítidel typ E, včetně svítidla</t>
  </si>
  <si>
    <t>210201034RT1F</t>
  </si>
  <si>
    <t>Svítidlo dle knihy svítidel typ F, včetně svítidla</t>
  </si>
  <si>
    <t>210201034RT1G</t>
  </si>
  <si>
    <t>Svítidlo dle knihy svítidel typ G, včetně svítidla</t>
  </si>
  <si>
    <t>210201034RT1GN</t>
  </si>
  <si>
    <t>Svítidlo dle knihy svítidel typ GN, včetně svítidla</t>
  </si>
  <si>
    <t>210201034RT1H</t>
  </si>
  <si>
    <t>Svítidlo dle knihy svítidel typ H, včetně svítidla</t>
  </si>
  <si>
    <t>210201034RT1I</t>
  </si>
  <si>
    <t>Svítidlo dle knihy svítidel typ I, včetně svítidla</t>
  </si>
  <si>
    <t>210201034RT1K</t>
  </si>
  <si>
    <t>Svítidlo dle knihy svítidel typ K, včetně svítidla</t>
  </si>
  <si>
    <t>210201034RT1N</t>
  </si>
  <si>
    <t>Svítidlo dle knihy svítidel typ N, včetně svítidla</t>
  </si>
  <si>
    <t>210201034RT1P</t>
  </si>
  <si>
    <t>Svítidlo dle knihy svítidel typ P, včetně svítidla</t>
  </si>
  <si>
    <t>210201034RT1P1</t>
  </si>
  <si>
    <t>Svítidlo dle knihy svítidel typ P1, včetně svítidla</t>
  </si>
  <si>
    <t>210201034RT1Q</t>
  </si>
  <si>
    <t>Svítidlo dle knihy svítidel typ Q, včetně svítidla</t>
  </si>
  <si>
    <t>210201034RT1R</t>
  </si>
  <si>
    <t>Svítidlo dle knihy svítidel typ R, včetně svítidla</t>
  </si>
  <si>
    <t>210201034RT1S</t>
  </si>
  <si>
    <t>Svítidlo dle knihy svítidel typ S, včetně svítidla</t>
  </si>
  <si>
    <t>210201034RT1S1</t>
  </si>
  <si>
    <t>Svítidlo dle knihy svítidel typ S1, včetně svítidla</t>
  </si>
  <si>
    <t>210201034RT1T</t>
  </si>
  <si>
    <t>Svítidlo dle knihy svítidel typ T, včetně svítidla</t>
  </si>
  <si>
    <t>210201034RT1T1</t>
  </si>
  <si>
    <t>Svítidlo dle knihy svítidel typ T1, včetně svítidla</t>
  </si>
  <si>
    <t>210800105RT1-1</t>
  </si>
  <si>
    <t>Kabel CYKY-O 750 V 3x1,5 mm2 uložený pod omítkou, včetně dodávky kabelu</t>
  </si>
  <si>
    <t>24633211R</t>
  </si>
  <si>
    <t>Tmel akrylátový protipožární 310 ml</t>
  </si>
  <si>
    <t>34111715104R</t>
  </si>
  <si>
    <t>Kabel silový s Cu jádrem 1kV 1-CHKE-V  5 x 1,5 mm2, se zvýšenou odolností proti šíření plamene</t>
  </si>
  <si>
    <t>34111715112R</t>
  </si>
  <si>
    <t>Kabel silový s Cu jádrem 1kV 1-CHKE-V  3 x 2,5 mm2, se zvýšenou odolností proti šíření plamene</t>
  </si>
  <si>
    <t>34111715114R</t>
  </si>
  <si>
    <t>Kabel silový s Cu jádrem 1kV 1-CHKE-V  5 x 2,5 mm2, se zvýšenou odolností proti šíření plamene</t>
  </si>
  <si>
    <t>34111715154R</t>
  </si>
  <si>
    <t>Kabel silový s Cu jádrem 1kV 1-CHKE-V  5 x 16 mm2, se zvýšenou odolností proti šíření plamene</t>
  </si>
  <si>
    <t>3457171102R</t>
  </si>
  <si>
    <t>Příchytka kabelů jednostranná 6710 PO</t>
  </si>
  <si>
    <t>3457171104R</t>
  </si>
  <si>
    <t>Příchytka kabelů jednostranná 6716E PO</t>
  </si>
  <si>
    <t>44985121R</t>
  </si>
  <si>
    <t>Požární tlačítko  nástěnné "STOP"</t>
  </si>
  <si>
    <t>DEMOST</t>
  </si>
  <si>
    <t xml:space="preserve">Demontáž stávající elektroinstalace </t>
  </si>
  <si>
    <t>kompl</t>
  </si>
  <si>
    <t>OSTMAT</t>
  </si>
  <si>
    <t>Ostatní montážní a konstrukční materiál (kotvící technika, sádra, ostatní)</t>
  </si>
  <si>
    <t>RE3X</t>
  </si>
  <si>
    <t>Skříň elektroměrová pro dvojtarif (3xELM+ 3xHDO), vnitřní, IP 40/20C, pro DS EON,</t>
  </si>
  <si>
    <t>RE5X</t>
  </si>
  <si>
    <t>Skříň elektroměrová pro dvojtarif (5xELM+ 5xHDO), vnitřní, IP 40/20C, pro DS EON,</t>
  </si>
  <si>
    <t>RH1</t>
  </si>
  <si>
    <t>Rozvaděč RH1</t>
  </si>
  <si>
    <t>RM1</t>
  </si>
  <si>
    <t>Rozvaděč RM1</t>
  </si>
  <si>
    <t>ROZV1</t>
  </si>
  <si>
    <t xml:space="preserve">Připojení přívodu  a úprava bytové rozvodnice </t>
  </si>
  <si>
    <t>ks</t>
  </si>
  <si>
    <t>RP1A</t>
  </si>
  <si>
    <t>Skříň rozvaděčová typ specifikace RP1A</t>
  </si>
  <si>
    <t>RP1B</t>
  </si>
  <si>
    <t>Skříň rozvaděčová typ specifikace RP1B</t>
  </si>
  <si>
    <t>RP1C</t>
  </si>
  <si>
    <t>Skříň rozvaděčová typ specifikace RP1C</t>
  </si>
  <si>
    <t>RP2AB</t>
  </si>
  <si>
    <t>Skříň rozvaděčová typ specifikace RP2A, RP2B</t>
  </si>
  <si>
    <t>RP9AB</t>
  </si>
  <si>
    <t>Skříň rozvaděčová typ specifikace RP9A, RP9B</t>
  </si>
  <si>
    <t>RPO1</t>
  </si>
  <si>
    <t>Skříň rozvaděčová typ specifikace RPO1, včetně přepínání sítí</t>
  </si>
  <si>
    <t>RS1</t>
  </si>
  <si>
    <t>Skříň rozvaděčová typ specifikace RS1</t>
  </si>
  <si>
    <t>RS1SL</t>
  </si>
  <si>
    <t>Rozvaděč RS1-SL</t>
  </si>
  <si>
    <t>RT1</t>
  </si>
  <si>
    <t>Rozvaděč RT1</t>
  </si>
  <si>
    <t>ZEDOST</t>
  </si>
  <si>
    <t>Ostatní zednické a dokončovací práce - drážkování, průrazy, zapravení kabelových tras</t>
  </si>
  <si>
    <t>UPS</t>
  </si>
  <si>
    <t>Záložní zdroj UPS 3F, 6kW</t>
  </si>
  <si>
    <t>220890202R00</t>
  </si>
  <si>
    <t>Výchozí revize elektroinstalace</t>
  </si>
  <si>
    <t>R_3031112T00</t>
  </si>
  <si>
    <t>Zajištění součinosti EON, 2x vypnutí objektu v trafostanici, přemístění RE1, práce technika EON</t>
  </si>
  <si>
    <t>979081111RT3</t>
  </si>
  <si>
    <t>Odvoz a naložení suti, elektroinstalace a vybour. hmot na skládku, doprava, poplatky , kontejnerem 7 t</t>
  </si>
  <si>
    <t xml:space="preserve">Pozn.:
Rozpočet a výkaz výměr je pouze jednou z částí projektu. Pro nacenění díla musí realizační firma brát v úvahu také kompletní výkresovou dokumentaci a případné chybějících komponentů nebo úkonů do cenové nabídky tento doplnit, aby bylo dílo kompletní.
Prostudování kompletní dokumentace je nutnou podmínkou předložení nabídky. Před naceněnín zkontrolovat v digitální verzi souboru, jestli není část řádku položky skryta a informace o výrobku tak neúplná.
</t>
  </si>
  <si>
    <t>END</t>
  </si>
  <si>
    <t>Jednotka</t>
  </si>
  <si>
    <t>Počet kusů</t>
  </si>
  <si>
    <t>Dodávka vč. montáže</t>
  </si>
  <si>
    <t>Cena</t>
  </si>
  <si>
    <t>Ústředna LDP, kompletní</t>
  </si>
  <si>
    <t>Akumulátor 12V/12Ah</t>
  </si>
  <si>
    <t>Modul I/O 1 vstup, 1 výstup</t>
  </si>
  <si>
    <t>Modul I/O 4 vstupy, 2 výstupy</t>
  </si>
  <si>
    <t>Modul I/O 4 výstupy</t>
  </si>
  <si>
    <t>Hlásič multisenzorový</t>
  </si>
  <si>
    <t>Tlačítkový hlásič</t>
  </si>
  <si>
    <t>Siréna, EN54-3</t>
  </si>
  <si>
    <t>Zkušební plyn</t>
  </si>
  <si>
    <t>Zařízení dálkového přenosu, GSM brána</t>
  </si>
  <si>
    <t>Příp. dodávka PCO</t>
  </si>
  <si>
    <t>Zdroj 12V/3A</t>
  </si>
  <si>
    <t>Aku 12V/7Ah</t>
  </si>
  <si>
    <t>Kabel pro hlásiče, 1x2x0,8</t>
  </si>
  <si>
    <t>Kabel pro PBZ, 2x2x0,8, B2ca,s1,d1</t>
  </si>
  <si>
    <t>Kabel pro sirény, 2x1,5, B2ca,s1,d1</t>
  </si>
  <si>
    <t>Trubky ohebné 20</t>
  </si>
  <si>
    <t>Trubky pevné 20, včetně příchytek</t>
  </si>
  <si>
    <t>Příchytky na kabely, ohniodolné</t>
  </si>
  <si>
    <t>Podružný materiál</t>
  </si>
  <si>
    <t>kplt</t>
  </si>
  <si>
    <t>Výchozí revize, vypracování revizní zprávy</t>
  </si>
  <si>
    <t>Měření a koordinace na stavbě</t>
  </si>
  <si>
    <t>Protipožární utěsnění</t>
  </si>
  <si>
    <t>Výrobní dokumentace</t>
  </si>
  <si>
    <t>kptl</t>
  </si>
  <si>
    <t>Dokumentace skutečného provedení</t>
  </si>
  <si>
    <t>Doprava a přesun materiálu</t>
  </si>
  <si>
    <t>Prostupy</t>
  </si>
  <si>
    <t xml:space="preserve">Oživení a nastavení </t>
  </si>
  <si>
    <t>Koordinační funkční zkouška</t>
  </si>
  <si>
    <t>Pronájem lešení</t>
  </si>
  <si>
    <t>Zaškolení</t>
  </si>
  <si>
    <t>Cena celkem (bez DPH)</t>
  </si>
  <si>
    <t xml:space="preserve">Pozn.:
Rozpočet obsahuje projekční ceny, celková cena díla se může lišit na základě poptávky u realizačních firem.
Rozpočet a výkaz výměr je pouze jednou z částí projektu. Pro nacenění díla musí realizační firma brát v úvahu také kompletní výkresovou dokumentaci a případné chybějících komponentů nebo úkonů do cenové nabídky tento doplnit, aby bylo dílo kompletní.
Prostudování kompletní dokumentace je nutnou podmínkou předložení nabídky. Před naceněnín zkontrolovat v digitální verzi souboru, jestli není část řádku položky skryta a informace o výrobku tak neúplná.
U všech výrobků, které jsou specifikovány pouze technickými daty dodavatel předloží technický list výrobku k odsouhlasení projektantem.
</t>
  </si>
  <si>
    <t>Nadpis rekapitulace</t>
  </si>
  <si>
    <t>Seznam prací a dodávek elektrotechnických zařízení</t>
  </si>
  <si>
    <t>Akce</t>
  </si>
  <si>
    <t>OPRAVA OBJEKTU NÁDRAŽNÍ 4</t>
  </si>
  <si>
    <t>MĚŘENÍ A REGULACE</t>
  </si>
  <si>
    <t>Investor</t>
  </si>
  <si>
    <t>STATUTÁRNÍ MĚSTO BRNO, M. Č. BRNO - STŘED</t>
  </si>
  <si>
    <t>Z. č.</t>
  </si>
  <si>
    <t>M16_407</t>
  </si>
  <si>
    <t>A. č.</t>
  </si>
  <si>
    <t>2017-3005</t>
  </si>
  <si>
    <t>Smlouva</t>
  </si>
  <si>
    <t/>
  </si>
  <si>
    <t>Vypracoval</t>
  </si>
  <si>
    <t>Ing. Josef Musil</t>
  </si>
  <si>
    <t>Kontroloval</t>
  </si>
  <si>
    <t>Datum</t>
  </si>
  <si>
    <t>28.12.2016</t>
  </si>
  <si>
    <t>Zpracovatel</t>
  </si>
  <si>
    <t>BMS SERVIS s.r.o. tel.775 554 623</t>
  </si>
  <si>
    <t>CÚ</t>
  </si>
  <si>
    <t>2016</t>
  </si>
  <si>
    <t>Základní náklady</t>
  </si>
  <si>
    <t>Doprava 3,60%, Přesun 1,00%</t>
  </si>
  <si>
    <t>Montáž - materiál</t>
  </si>
  <si>
    <t>Montáž - práce</t>
  </si>
  <si>
    <t>Mezisoučet 1</t>
  </si>
  <si>
    <t>PPV 6,00% z montáže: materiál + práce</t>
  </si>
  <si>
    <t>Nátěry</t>
  </si>
  <si>
    <t>Zemní práce</t>
  </si>
  <si>
    <t>PPV 0,00% z nátěrů a zemních prací</t>
  </si>
  <si>
    <t>Mezisoučet 2</t>
  </si>
  <si>
    <t>Dodav. dokumentace 1,50% z mezisoučtu 2</t>
  </si>
  <si>
    <t>Rizika a pojištění 0,00% z mezisoučtu 2</t>
  </si>
  <si>
    <t>Opravy v záruce 2,00% z mezisoučtu 1</t>
  </si>
  <si>
    <t>Základní náklady celkem</t>
  </si>
  <si>
    <t>GZS 3,25% z pravé strany mezisoučtu 2</t>
  </si>
  <si>
    <t>Provozní vlivy 1,00% z pravé strany mezisoučtu 2</t>
  </si>
  <si>
    <t>Vedlejší náklady celkem</t>
  </si>
  <si>
    <t>Kompletační činnost</t>
  </si>
  <si>
    <t>Náklady celkem</t>
  </si>
  <si>
    <t>Náklady celkem bez  DPH</t>
  </si>
  <si>
    <t>Roční nárůst cen 0,00%</t>
  </si>
  <si>
    <t>Mj</t>
  </si>
  <si>
    <t>Počet</t>
  </si>
  <si>
    <t>Materiál celkem</t>
  </si>
  <si>
    <t>Montáž celkem</t>
  </si>
  <si>
    <t>Dodavky OPS</t>
  </si>
  <si>
    <t>INSTALACE PARNÍ VS</t>
  </si>
  <si>
    <t>SKŘÍŇOVÝ ROZVÁDĚČ NÁSTĚNNÝ WS</t>
  </si>
  <si>
    <t>Doplnění v rozsahu instalované technologie</t>
  </si>
  <si>
    <t>ROZŠIŘUJÍCÍ V/V MODULY - PROTOKOL ARION</t>
  </si>
  <si>
    <t>DM-UI8AO8U 8x univ. IN, 8x analog OUT 0-10V, rozlišení 12 bitů</t>
  </si>
  <si>
    <t>DM-AO8U 8x analog OUT 0-10V, rozlišení 12 bitů</t>
  </si>
  <si>
    <t>Teplotní snímač</t>
  </si>
  <si>
    <t>Ponorná jímka, nerez, 50mm</t>
  </si>
  <si>
    <t>Snímač teploty NTC "K2", typ:</t>
  </si>
  <si>
    <t>TS-9103-8220 , tyč, 200mm</t>
  </si>
  <si>
    <t>Převodník tlaku typ P499, el. připojení DIN 43650</t>
  </si>
  <si>
    <t>P499ABH-401C  rozsah -1až 8 bar, 1/4" SAE, vnější závit, 4 až 20 mA</t>
  </si>
  <si>
    <t xml:space="preserve">Tlakový spínač  </t>
  </si>
  <si>
    <t>P48AAA-9120  20/400 kPa</t>
  </si>
  <si>
    <t>REGULAČNÍ VENTIL ÚT</t>
  </si>
  <si>
    <t>Regulační ventil, Vnitřní závit, třícestný směšovací, Válcový závit dle ISO 228, mosaz. škr. sys., oba vstupy lineární , PN 16, typ:</t>
  </si>
  <si>
    <t>VG7802ST DN 50, kv 40</t>
  </si>
  <si>
    <t>VG7802PT DN 32, kv 16</t>
  </si>
  <si>
    <t>Silově ovládaný elektrický pohon s automatickou kalibrací</t>
  </si>
  <si>
    <t>VA7810-GGC-11 ovládání proporcionální 0(2) - 10VDC / 0(4) - 20mA, On/Off, přírůstkové, 0(2) - 10VDC a 2 přídavné spínače, 24 VAC</t>
  </si>
  <si>
    <t>VA-7746-1001 Proporcionální regulace 0-10 V / 0(4) - 20 mA, 24 Vstř.</t>
  </si>
  <si>
    <t>UŽIVATELSKÝ SOFTWARE PRO DDC</t>
  </si>
  <si>
    <t>Generace bodu regulátoru</t>
  </si>
  <si>
    <t>Display</t>
  </si>
  <si>
    <t>TEST 1:1</t>
  </si>
  <si>
    <t>UŽIVATELSKÝ SOFTWARE PRO dispečink</t>
  </si>
  <si>
    <t>Vizualizace  bodu regulátoru</t>
  </si>
  <si>
    <t>Ostatní</t>
  </si>
  <si>
    <t>NV-TS Navarek pro snimac teplo</t>
  </si>
  <si>
    <t>M20x1,5 uzavirací ventil</t>
  </si>
  <si>
    <t>Dodávky - celkem</t>
  </si>
  <si>
    <t>Elektromontaze</t>
  </si>
  <si>
    <t>KABEL STÍNĚNÝ</t>
  </si>
  <si>
    <t>JYTY-O 2x1 mm , pevně</t>
  </si>
  <si>
    <t>JYTY-O 4x1 mm , pevně</t>
  </si>
  <si>
    <t>Kabel závlačný TCEKFLE 6P1 - ruční.zatahov.do chráničky</t>
  </si>
  <si>
    <t>KABEL SILOVÝ,IZOLACE PVC</t>
  </si>
  <si>
    <t>CYKY-J 3x1.5 , pevně</t>
  </si>
  <si>
    <t>NIXKZ 50X62 ŽLAB KABELOVÝ</t>
  </si>
  <si>
    <t>NS 50 SPOJKA - MARS II</t>
  </si>
  <si>
    <t xml:space="preserve"> OBLOUK 90°</t>
  </si>
  <si>
    <t>VÍKO OBLOUKU 90°</t>
  </si>
  <si>
    <t>NIXPS 62 PODPĚRA NA STĚNU</t>
  </si>
  <si>
    <t>S  8x20 šroub se šestihr. hlavou</t>
  </si>
  <si>
    <t>M 8 matice šestihranná</t>
  </si>
  <si>
    <t>PD 8 podložka</t>
  </si>
  <si>
    <t>OSAZENI HMOZDINKY DO ZDIVA</t>
  </si>
  <si>
    <t>HM8</t>
  </si>
  <si>
    <t>LHD40x20 hranatá</t>
  </si>
  <si>
    <t>HODINOVE ZUCTOVACI SAZBY</t>
  </si>
  <si>
    <t>Vyhledani pripojovaciho mista</t>
  </si>
  <si>
    <t>hod</t>
  </si>
  <si>
    <t>Napojeni na stavajici zarizeni</t>
  </si>
  <si>
    <t>Priprava ke komplexni zkousce</t>
  </si>
  <si>
    <t>SPOLUPRACE S DODAVATELEM PRI</t>
  </si>
  <si>
    <t>zapojovani a zkouskach</t>
  </si>
  <si>
    <t>KOORDINACE POSTUPU PRACI</t>
  </si>
  <si>
    <t>S ostatnimi profesemi</t>
  </si>
  <si>
    <t>PROVEDENI REVIZNICH ZKOUSEK</t>
  </si>
  <si>
    <t>DLE CSN 331500</t>
  </si>
  <si>
    <t>Revizni technik</t>
  </si>
  <si>
    <t>Spoluprace s reviz.technikem</t>
  </si>
  <si>
    <t>Elektromontaze celkem</t>
  </si>
  <si>
    <t>Hodnota</t>
  </si>
  <si>
    <t>Doprava dodávek  (3,6) %</t>
  </si>
  <si>
    <t>3,60</t>
  </si>
  <si>
    <t>Přesun dodávek  (1) %</t>
  </si>
  <si>
    <t>1,00</t>
  </si>
  <si>
    <t>PPV  (1 nebo 6) %</t>
  </si>
  <si>
    <t>6,00</t>
  </si>
  <si>
    <t>PPV zemních prací, nátěrů  (1) %</t>
  </si>
  <si>
    <t>0,00</t>
  </si>
  <si>
    <t>Dodavat. dokumentace  (1 - 1,5) %</t>
  </si>
  <si>
    <t>1,50</t>
  </si>
  <si>
    <t>Rizika a pojištění  (1 - 1,5) %</t>
  </si>
  <si>
    <t>Opravy v záruce  (5 - 7) %</t>
  </si>
  <si>
    <t>2,00</t>
  </si>
  <si>
    <t>GZS  (3,25 nebo 8,4) %</t>
  </si>
  <si>
    <t>3,25</t>
  </si>
  <si>
    <t>Provozní vlivy  %</t>
  </si>
  <si>
    <t>Kompletační činnost - a</t>
  </si>
  <si>
    <t>0,07</t>
  </si>
  <si>
    <t>Kompletační činnost - b</t>
  </si>
  <si>
    <t>0,912</t>
  </si>
  <si>
    <t>Kompletační činnost - k1</t>
  </si>
  <si>
    <t>0,40</t>
  </si>
  <si>
    <t>Kompletační činnost - k2</t>
  </si>
  <si>
    <t>Roční nárůst cen 1   %</t>
  </si>
  <si>
    <t>Roční nárůst cen 2   %</t>
  </si>
  <si>
    <t>Nižší sazba DPH %</t>
  </si>
  <si>
    <t>11</t>
  </si>
  <si>
    <t>Vyšší sazba DPH %</t>
  </si>
  <si>
    <t>21</t>
  </si>
  <si>
    <t>Procento PM % 1</t>
  </si>
  <si>
    <t>Procento PM % 2</t>
  </si>
  <si>
    <t>Dodávka vč. Montáže/ks</t>
  </si>
  <si>
    <t>Cena/kplt</t>
  </si>
  <si>
    <t>PZTS</t>
  </si>
  <si>
    <t>úřad</t>
  </si>
  <si>
    <t>Ústředna až 520 zón a 32 grup v krytu bez klávesnice s komunikátorem a zdrojem</t>
  </si>
  <si>
    <t>Akumulátor 17Ah</t>
  </si>
  <si>
    <t>GSM komunikátor</t>
  </si>
  <si>
    <t>volitelně</t>
  </si>
  <si>
    <t>IP komunikátor</t>
  </si>
  <si>
    <t>Ovládací klávesnice PZTS systému</t>
  </si>
  <si>
    <t>Rozšiřující modul (koncentrátor)</t>
  </si>
  <si>
    <t>Kryt plechový pro moduly s ochranným kontaktem</t>
  </si>
  <si>
    <t>Zálohový napájecí zdroj vč. krytu</t>
  </si>
  <si>
    <t>Siréna s majákem</t>
  </si>
  <si>
    <t>Magnetický kontakt vč. případného příslušenství</t>
  </si>
  <si>
    <t>Detektor tříštění skla</t>
  </si>
  <si>
    <t>Detektor pohybu PIR</t>
  </si>
  <si>
    <t>Tísňové tlačítko</t>
  </si>
  <si>
    <t>Kabel FI-H06</t>
  </si>
  <si>
    <t>Kabel FTP cat.5e LSOH</t>
  </si>
  <si>
    <t>Kabel J-H(St)H 2x2x0,8</t>
  </si>
  <si>
    <t>Trubka DN 25 ohebná LSOH</t>
  </si>
  <si>
    <t>Trubka DN 25 pevná vč. spojek a příchytek</t>
  </si>
  <si>
    <t>Trubka DN 40 ohebná LSOH</t>
  </si>
  <si>
    <t>Trubka DN 40 pevná vč. spojek a příchytek</t>
  </si>
  <si>
    <t>Instalační PVC lišta 40x20</t>
  </si>
  <si>
    <t>Žlab kovový 200/50 vč. spojovacího a kotvícího materiálu</t>
  </si>
  <si>
    <t>Ostatní instalační a úložný materiál</t>
  </si>
  <si>
    <t>kpl</t>
  </si>
  <si>
    <t>Pozn.: komponenty systému PZTS min. do stupně zabezpečení 2</t>
  </si>
  <si>
    <t>Videotabla + tlf. přístroje</t>
  </si>
  <si>
    <t>102011</t>
  </si>
  <si>
    <t>1803004</t>
  </si>
  <si>
    <t>Aplikační server 2 jádra HD2x1TB</t>
  </si>
  <si>
    <t>1022026</t>
  </si>
  <si>
    <t>SW VoIP licence, 1 uživatel</t>
  </si>
  <si>
    <t>9155101C</t>
  </si>
  <si>
    <t>Hlavní jednotka s kamerou</t>
  </si>
  <si>
    <t>9155036</t>
  </si>
  <si>
    <t>Dotykový display module</t>
  </si>
  <si>
    <t>9155035</t>
  </si>
  <si>
    <t>Modul - 5 tlačítek</t>
  </si>
  <si>
    <t>9155042</t>
  </si>
  <si>
    <t>13.56MHz čtečka zabezpeč. karet, NFC, čte UID + PACS ID</t>
  </si>
  <si>
    <t>9155012</t>
  </si>
  <si>
    <t>Rám pro instalaci do zdi, 2 moduly</t>
  </si>
  <si>
    <t>9155015</t>
  </si>
  <si>
    <t>Krabice pro instalaci do zdi, 2 moduly</t>
  </si>
  <si>
    <t>91379040</t>
  </si>
  <si>
    <t>Software pro správu IP interkomů a autonomních čteček - licence pro 5 zařízení</t>
  </si>
  <si>
    <t>91379041</t>
  </si>
  <si>
    <t>Software pro správu IP interkomů a autonomních čteček - licence pro 25 uživatelů (docházka)</t>
  </si>
  <si>
    <t>9155051</t>
  </si>
  <si>
    <t>záslepka jednoho tlačítka</t>
  </si>
  <si>
    <t>9137942</t>
  </si>
  <si>
    <t>Předplatné mobile video softwaru na 365 dnů</t>
  </si>
  <si>
    <t>91378357</t>
  </si>
  <si>
    <t>VoIP videotelefon</t>
  </si>
  <si>
    <t>1014176</t>
  </si>
  <si>
    <t>IP telefon, základní model s jedním SIP účtem a podporou PoE, vybaven LCD grafickým displejem s rozlišením 132x64 pixelů, duálním 100 Mb/s switch</t>
  </si>
  <si>
    <t>9137411E</t>
  </si>
  <si>
    <t xml:space="preserve">IP relé čtyři výstupy – externí, PoE </t>
  </si>
  <si>
    <t>9134173</t>
  </si>
  <si>
    <t>IP interkom RFID Čipová karta  Mifare 13.56MHz</t>
  </si>
  <si>
    <t>Zapojení a nastavení systému</t>
  </si>
  <si>
    <t>byty</t>
  </si>
  <si>
    <t>Licence pro 5 zařízení</t>
  </si>
  <si>
    <t>Licence pro 25 uživatelů (docházka)</t>
  </si>
  <si>
    <t>91378401WH</t>
  </si>
  <si>
    <t>Indoor audio telefon handsfree, bílý</t>
  </si>
  <si>
    <t>91378365WH</t>
  </si>
  <si>
    <t>Indoor video telefon handsfree, bílý</t>
  </si>
  <si>
    <t>Zvonkové tlačítko</t>
  </si>
  <si>
    <t>SK</t>
  </si>
  <si>
    <t>Stojanový RACK 42U, 800x1000</t>
  </si>
  <si>
    <t>Ventilační jednotka - 4 ventilátory</t>
  </si>
  <si>
    <t>Napajeci panel ACAR A-504, 3 m, 5 pozic, s přepěťovou ochranou včetně vany ACAR-A-504-V</t>
  </si>
  <si>
    <t>UPS 2200VA</t>
  </si>
  <si>
    <t xml:space="preserve">Police 19" 1U 550mm, úchyt na přední i zadní lišty </t>
  </si>
  <si>
    <t>Switch 24x 10/100 Mbps/1 Gbit + 2 porty combo - SFP, 1Gbps, Vlan, Poe 24 portů</t>
  </si>
  <si>
    <t>Optická vana, 24x LC duplex, vč. Pigtailů, kazety, čela apod., kompletní pro 12 svárů</t>
  </si>
  <si>
    <t xml:space="preserve">Vyvazovací panel 19" 1U BK ocelový </t>
  </si>
  <si>
    <t xml:space="preserve">Patch panel 24 x RJ45 CAT6 UTP s vyvazovací lištou černý 1U </t>
  </si>
  <si>
    <t>Zásuvka jednoportová, cat.6 UTP, pod omítku, vč. Krabice KU68</t>
  </si>
  <si>
    <t>Zásuvka dvouportová, cat.6 UTP, pod omítku, vč. Krabice KU68</t>
  </si>
  <si>
    <t>Zásuvka dvouportová, cat.6 UTP, modul 45x45</t>
  </si>
  <si>
    <t>Podlahová krabice 24 modulů</t>
  </si>
  <si>
    <t>Patch kabel CAT6 UTP PVC 0,5m šedý snag-proof</t>
  </si>
  <si>
    <t>Patch kabel CAT6 UTP PVC 1m šedý snag-proof</t>
  </si>
  <si>
    <t>Patch kabel CAT6 UTP PVC 2m šedý snag-proof</t>
  </si>
  <si>
    <t>Kabel optický, SM, 9/125um, 12vl.</t>
  </si>
  <si>
    <t>Kabel UTP cat.6, LSOH</t>
  </si>
  <si>
    <t>Trubka HDPE 40mm</t>
  </si>
  <si>
    <t>Trubka 25mm ohebná</t>
  </si>
  <si>
    <t>Trasa SLP, žlab, příchytky apod.</t>
  </si>
  <si>
    <t>Stoupací žebřík 300mm</t>
  </si>
  <si>
    <t>Připojení optiky na stávající trasu, vyhledání, konektorování, měření apod.</t>
  </si>
  <si>
    <t>Ostatní instalační materiál</t>
  </si>
  <si>
    <t>Stojanový RACK 42U</t>
  </si>
  <si>
    <t>Napajeci panel, 3 m, 5 pozic, s přepěťovou ochranou včetně vany</t>
  </si>
  <si>
    <t xml:space="preserve">Patch panel nestíněný kategorie 6 osazený 24 porty RJ45 s vyvazovací lištou černý 1U </t>
  </si>
  <si>
    <t>Zásuvka jednoportová, cat.6 UTP</t>
  </si>
  <si>
    <t>Zásuvka dvouportová, cat.6 UTP</t>
  </si>
  <si>
    <t xml:space="preserve">Box pro zásuvku, např. CONTEG WME-030215 </t>
  </si>
  <si>
    <t>Drážkování</t>
  </si>
  <si>
    <t>Funkční zkouška EZS</t>
  </si>
  <si>
    <t>Oživení, naprogramování, odzkoušení</t>
  </si>
  <si>
    <t>Zkušební provoz</t>
  </si>
  <si>
    <t>Ekologická likvidace materiálu</t>
  </si>
  <si>
    <t>Drobný instalační materiál, cestovné</t>
  </si>
  <si>
    <t>Zaškolení obsluhy</t>
  </si>
  <si>
    <t>Plošiny, mechanismy, lešení</t>
  </si>
  <si>
    <t>Protipožární ucpávky prostupů</t>
  </si>
  <si>
    <t>Dokumentace skutečného provedení stavby</t>
  </si>
  <si>
    <t>Rozpočet</t>
  </si>
  <si>
    <t>01, vlastní cenová soustava</t>
  </si>
  <si>
    <t>Vytápění</t>
  </si>
  <si>
    <t xml:space="preserve">JKSO </t>
  </si>
  <si>
    <t>Objekt</t>
  </si>
  <si>
    <t xml:space="preserve">SKP </t>
  </si>
  <si>
    <t>Oprava objektu Nádražní 4</t>
  </si>
  <si>
    <t>Měrná jednotka</t>
  </si>
  <si>
    <t>Počet jednotek</t>
  </si>
  <si>
    <t>Náklady na m.j.</t>
  </si>
  <si>
    <t>Projektant</t>
  </si>
  <si>
    <t>Ing. Jiří Hájek, Ing. Jakub Šverák</t>
  </si>
  <si>
    <t>Typ rozpočtu</t>
  </si>
  <si>
    <t>Zpracovatel projektu</t>
  </si>
  <si>
    <t>Objednatel</t>
  </si>
  <si>
    <t xml:space="preserve">Zakázkové číslo </t>
  </si>
  <si>
    <t>P18P122</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</si>
  <si>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</si>
  <si>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</si>
  <si>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</si>
  <si>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</si>
  <si>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</si>
  <si>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</si>
  <si>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</si>
  <si>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</si>
  <si>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</si>
  <si>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</si>
  <si>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</si>
  <si>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</si>
  <si>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</si>
  <si>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HZS</t>
  </si>
  <si>
    <t>ZRN+HZS</t>
  </si>
  <si>
    <t>Ostatní náklady neuvedené</t>
  </si>
  <si>
    <t>ZRN+ost.náklady+HZS</t>
  </si>
  <si>
    <t>Ostatní náklady celkem</t>
  </si>
  <si>
    <t>Jméno :</t>
  </si>
  <si>
    <t>Datum :</t>
  </si>
  <si>
    <t>Podpis :</t>
  </si>
  <si>
    <t>Podpis:</t>
  </si>
  <si>
    <t>Základ pro DPH</t>
  </si>
  <si>
    <t xml:space="preserve">%  </t>
  </si>
  <si>
    <t xml:space="preserve">% </t>
  </si>
  <si>
    <t>CENA ZA OBJEKT CELKEM</t>
  </si>
  <si>
    <t>Poznámka :</t>
  </si>
  <si>
    <t xml:space="preserve"> </t>
  </si>
  <si>
    <t>V cenách musí být zahrnuty náklady na odvoz, skládkovné, přesuny materiálu, protiprašná opatření, trvalý úklid všech prostor dotčených stavbou, opatření BOZP. Ceny v nabídce musí vycházet nejen z předloženého soupisu výkonů, ale i ze znalosti celého projektu. Prostudování kompletní dokumentace je nutnou podmínkou předložení nabídky. Před naceněnín zkontrolovat v digitální verzi souboru, jestli není část řádku položky skryta a informace o výrobku tak neúplná. Předpokádá se kompletní uvedení do provozu a zaregulování zařízení a jeho armatur, nastavení provozních parametrů jako i všech rozvodných a regulačních zařízení, až do přejímky a garance. A to včetně sladění se skutečnými provozními vztahy jako je zaučení provozního personálu a předání zařízení uživateli.
Dodavatel musí zpracovat realizační dokumentaci stavby - dodavatelskou dokumentaci stavby, a musí ji předložit stavebníkovi a autorskému dozoru před realizací ke kontrole.
Rozpočet a výkaz výměr je pouze jednou z částí projektu. Pro nacenění díla musí realizační firma brát v úvahu také kompletní výkresovou dokumentaci a případné chybějících komponentů nebo úkonů do cenové nabídky tento doplnit, aby bylo dílo kompletní.Rozpočet a výkaz výměr je pouze jednou z částí projektu. Pro nacenění díla musí realizační firma brát v úvahu také kompletní výkresovou dokumentaci a případné chybějících komponentů nebo úkonů do cenové nabídky tento doplnit, aby bylo dílo kompletní.
U všech výrobků, které jsou specifikovány pouze technickými daty dodavatel předloží technický list výrobku k odsouhlasení projektantem.</t>
  </si>
  <si>
    <t>Změkčovací stanice s časově elektronickým řízením Reflex RZF K2 ZE, výkon 1m3/h. Použití pro technologické procesy, soustavy topení a chlazení. zaškolení, uvedení do provozu</t>
  </si>
  <si>
    <t>Stavba :</t>
  </si>
  <si>
    <t>Objekt :</t>
  </si>
  <si>
    <t>REKAPITULACE  STAVEBNÍCH  DÍLŮ</t>
  </si>
  <si>
    <t>Stavební díl</t>
  </si>
  <si>
    <t>735</t>
  </si>
  <si>
    <t>900</t>
  </si>
  <si>
    <t>Ostatní položky</t>
  </si>
  <si>
    <t>CELKEM  OBJEKT</t>
  </si>
  <si>
    <t>VEDLEJŠÍ ROZPOČTOVÉ  NÁKLADY</t>
  </si>
  <si>
    <t>Název VRN</t>
  </si>
  <si>
    <t>Kč</t>
  </si>
  <si>
    <t>Základna</t>
  </si>
  <si>
    <t>Mimostaveništní doprava</t>
  </si>
  <si>
    <t>Zařízení staveniště</t>
  </si>
  <si>
    <t>CELKEM VRN</t>
  </si>
  <si>
    <t>Upřesnění výrobků</t>
  </si>
  <si>
    <t>Číslo pol.</t>
  </si>
  <si>
    <t>celkem (Kč)</t>
  </si>
  <si>
    <t>Popis</t>
  </si>
  <si>
    <t>713</t>
  </si>
  <si>
    <t>Izolace tepelné</t>
  </si>
  <si>
    <t>Potrubí v podlaze</t>
  </si>
  <si>
    <t>713-01</t>
  </si>
  <si>
    <t>Potrubní pouzdra z pěnového polyetylenu s uzavřenou buněčnou strukturou vnitř.prům 15, tl. 9mm (lepené)</t>
  </si>
  <si>
    <t>bm</t>
  </si>
  <si>
    <t>termoizolační trubice z pěnového polyetylenu s uzavřenou
buněčnou strukturou, laminované zesílenou hliníkovou fólií,
λ=0,046 W/mK, µ=40015</t>
  </si>
  <si>
    <t>713-02</t>
  </si>
  <si>
    <t>Potrubní pouzdra z pěnového polyetylenu s uzavřenou buněčnou strukturou vnitř.prům 18, tl. 9mm (lepené)</t>
  </si>
  <si>
    <t>713-03</t>
  </si>
  <si>
    <t>Potrubní pouzdra z pěnového polyetylenu s uzavřenou buněčnou strukturou vnitř.prům 22, tl. 9mm (lepené)</t>
  </si>
  <si>
    <t>713-04</t>
  </si>
  <si>
    <t>Potrubní pouzdra z pěnového polyetylenu s uzavřenou buněčnou strukturou vnitř.prům 28, tl. 9mm (lepené)</t>
  </si>
  <si>
    <t>Potrubí pod stropem a volně vedené</t>
  </si>
  <si>
    <t>713-05</t>
  </si>
  <si>
    <t>Potrubní pouzdra s Al-polepem prům.až 15, tl.25 včetně izolace tvarovek. Kašírované potrubní izolační pouzdro z kamenné vlny (minerální plsti) pojené organickou pryskyřicí</t>
  </si>
  <si>
    <t>potrubní izolační pouzdro s povrchovou úpravou z hliníkové fólie,
z kamenné vlny pojené organickým pojivem, reakce na oheň dle ČSN EN 13501-1 A2L-s1, d0</t>
  </si>
  <si>
    <t>713-06</t>
  </si>
  <si>
    <t>Potrubní pouzdra s Al-polepem prům.až 18, tl.25 včetně izolace tvarovek. Kašírované potrubní izolační pouzdro z kamenné vlny (minerální plsti) pojené organickou pryskyřicí</t>
  </si>
  <si>
    <t>713-07</t>
  </si>
  <si>
    <t>Potrubní pouzdra s Al-polepem prům.až 22, tl.25 včetně izolace tvarovek. Kašírované potrubní izolační pouzdro z kamenné vlny (minerální plsti) pojené organickou pryskyřicí</t>
  </si>
  <si>
    <t>713-08</t>
  </si>
  <si>
    <t>Potrubní pouzdra s Al-polepem prům.až 28, tl.25 včetně izolace tvarovek. Kašírované potrubní izolační pouzdro z kamenné vlny (minerální plsti) pojené organickou pryskyřicí</t>
  </si>
  <si>
    <t>713-09</t>
  </si>
  <si>
    <t>Potrubní pouzdra s Al-polepem prům.až 35, tl.50 včetně izolace tvarovek. Kašírované potrubní izolační pouzdro z kamenné vlny (minerální plsti) pojené organickou pryskyřicí</t>
  </si>
  <si>
    <t>713-10</t>
  </si>
  <si>
    <t>Potrubní pouzdra s Al-polepem prům.až 48, tl.50 včetně izolace tvarovek. Kašírované potrubní izolační pouzdro z kamenné vlny (minerální plsti) pojené organickou pryskyřicí</t>
  </si>
  <si>
    <t>713-11</t>
  </si>
  <si>
    <t>Potrubní pouzdra s Al-polepem prům.až 60, tl.50 včetně izolace tvarovek. Kašírované potrubní izolační pouzdro z kamenné vlny (minerální plsti) pojené organickou pryskyřicí</t>
  </si>
  <si>
    <t>713-12</t>
  </si>
  <si>
    <t>Potrubní pouzdra s Al-polepem prům.až76, tl.50 včetně izolace tvarovek. Kašírované potrubní izolační pouzdro z kamenné vlny (minerální plsti) pojené organickou pryskyřicí</t>
  </si>
  <si>
    <t>713-13</t>
  </si>
  <si>
    <t>Potrubní pouzdra s Al-polepem prům.až89, tl.50 včetně izolace tvarovek. Kašírované potrubní izolační pouzdro z kamenné vlny (minerální plsti) pojené organickou pryskyřicí</t>
  </si>
  <si>
    <t>713-14</t>
  </si>
  <si>
    <t>Potrubní pouzdra s Al-polepem prům.až114, tl.80 včetně izolace tvarovek. Kašírované potrubní izolační pouzdro z kamenné vlny (minerální plsti) pojené organickou pryskyřicí</t>
  </si>
  <si>
    <t>713-15</t>
  </si>
  <si>
    <t>Potrubní pouzdra s požární odolností dle PBŘ prům.až 18, tl.25 včetně izolace tvarovek.</t>
  </si>
  <si>
    <t>713-16</t>
  </si>
  <si>
    <t>Potrubní pouzdra s požární odolností dle PBŘ prům.až 35, tl.50 včetně izolace tvarovek.</t>
  </si>
  <si>
    <t>713-17</t>
  </si>
  <si>
    <t>Lepidlo s citlivostí na tlak</t>
  </si>
  <si>
    <t>kg</t>
  </si>
  <si>
    <t>713-18</t>
  </si>
  <si>
    <t>Čistič pro lepidlo</t>
  </si>
  <si>
    <t>713-19</t>
  </si>
  <si>
    <t>Závěsný systém</t>
  </si>
  <si>
    <t>713-20</t>
  </si>
  <si>
    <t>Kompletní montáž izolace tepelné včetně lepení</t>
  </si>
  <si>
    <t>soubor</t>
  </si>
  <si>
    <t>713-21</t>
  </si>
  <si>
    <t xml:space="preserve">Přesun hmot pro izolace tepelné, výšky do 6 m </t>
  </si>
  <si>
    <t>Celkem za</t>
  </si>
  <si>
    <t>713 Izolace tepelné</t>
  </si>
  <si>
    <t>731</t>
  </si>
  <si>
    <t>Zdroje</t>
  </si>
  <si>
    <t>Zdroje nejsou součástí této PD - budou využity stávající zdroje</t>
  </si>
  <si>
    <t>732</t>
  </si>
  <si>
    <t>Strojovny</t>
  </si>
  <si>
    <t>732-01</t>
  </si>
  <si>
    <t>Rozdělovač DN150, výstupy 1xDN80, 1xDN65, 1xDN40</t>
  </si>
  <si>
    <t>732-02</t>
  </si>
  <si>
    <t>Sběrač DN150, výstupy 1xDN80, 1xDN65, 1xDN40</t>
  </si>
  <si>
    <t>732-03</t>
  </si>
  <si>
    <t>Kompletní montáž strojovny včetně lepení</t>
  </si>
  <si>
    <t>732-04</t>
  </si>
  <si>
    <t xml:space="preserve">Přesun hmot pro strojovny, výšky do 6 m </t>
  </si>
  <si>
    <t>732 Strojovny</t>
  </si>
  <si>
    <t>733</t>
  </si>
  <si>
    <t>Rozvod potrubí</t>
  </si>
  <si>
    <t>733-01</t>
  </si>
  <si>
    <t>Systémová trubka 5-vrstvá DN12 v kotoučích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</si>
  <si>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733-02</t>
  </si>
  <si>
    <t>Systémová trubka 5-vrstvá DN15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</si>
  <si>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733-03</t>
  </si>
  <si>
    <t>Systémová trubka 5-vrstvá DN20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</si>
  <si>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733-04</t>
  </si>
  <si>
    <t>Systémová trubka 5-vrstvá DN25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</si>
  <si>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Potrubí pod stropem</t>
  </si>
  <si>
    <t>733-05</t>
  </si>
  <si>
    <t>Cu potrubí  s lisovanými/pájenými tvarovkami DN12  - 15x1, včetně lisovaných případně pájených tvarovek. V nabídce zohlednit nejmenší dělitelnost dodávky potrubí. Součástí dodávky je uchycení po 1,0m a přechodové kusy pro přerušení elektrochemického článku.</t>
  </si>
  <si>
    <t>733-06</t>
  </si>
  <si>
    <t>Cu potrubí  s lisovanými/pájenými tvarovkami DN15  - 18x1, včetně lisovaných případně pájených tvarovek. V nabídce zohlednit nejmenší dělitelnost dodávky potrubí. Součástí dodávky je uchycení po 1,0m a přechodové kusy pro přerušení elektrochemického článku.</t>
  </si>
  <si>
    <t>733-07</t>
  </si>
  <si>
    <t>Cu potrubí  s lisovanými/pájenými tvarovkami DN20  - 22x1, včetně lisovaných případně pájených tvarovek. V nabídce zohlednit nejmenší dělitelnost dodávky potrubí. Součástí dodávky je uchycení po 1,0m a přechodové kusy pro přerušení elektrochemického článku.</t>
  </si>
  <si>
    <t>733-08</t>
  </si>
  <si>
    <t>Cu potrubí  s lisovanými/pájenými tvarovkami DN25  - 28x1,5, včetně lisovaných případně pájených tvarovek. V nabídce zohlednit nejmenší dělitelnost dodávky potrubí. Součástí dodávky je uchycení po 1,0m a přechodové kusy pro přerušení elektrochemického článku.</t>
  </si>
  <si>
    <t>733-09</t>
  </si>
  <si>
    <t>Cu potrubí  s lisovanými/pájenými tvarovkami DN32  - 35x1,5, včetně lisovaných případně pájených tvarovek. V nabídce zohlednit nejmenší dělitelnost dodávky potrubí. Součástí dodávky je uchycení po 1,0m a přechodové kusy pro přerušení elektrochemického článku.</t>
  </si>
  <si>
    <t>733-10</t>
  </si>
  <si>
    <t>Potrubí hladké bezešvé nízkotlaké D 44,5 (DN 40) včetně tvarovek a přechodů</t>
  </si>
  <si>
    <t>733-11</t>
  </si>
  <si>
    <t>Potrubí hladké bezešvé nízkotlaké D 57 (DN 50) včetně tvarovek a přechodů</t>
  </si>
  <si>
    <t>733-12</t>
  </si>
  <si>
    <t>Potrubí hladké bezešvé nízkotlaké D 76 (DN 65) včetně tvarovek a přechodů</t>
  </si>
  <si>
    <t>733-13</t>
  </si>
  <si>
    <t>Potrubí hladké bezešvé nízkotlaké D 80 (DN 89) včetně tvarovek a přechodů</t>
  </si>
  <si>
    <t>733-14</t>
  </si>
  <si>
    <t>Potrubí hladké bezešvé nízkotlaké D 100 (DN 109) včetně tvarovek a přechodů</t>
  </si>
  <si>
    <t>733-15</t>
  </si>
  <si>
    <t>Tlaková zkouška potrubí do DN 50 (včetně)</t>
  </si>
  <si>
    <t>733-16</t>
  </si>
  <si>
    <t>Tlaková zkouška potrubí do DN 100 (včetně)</t>
  </si>
  <si>
    <t>733-17</t>
  </si>
  <si>
    <t xml:space="preserve">Požární ucpávka prostupu potrubí do DN32, ucpávka z minerální plsti stup. hoř. A a elastický protipožární tmel; pož.odolnost dle projektu PBŘ </t>
  </si>
  <si>
    <t>733-18</t>
  </si>
  <si>
    <t>Požární ucpávka prostupu potrubí do DN65, ucpávka z minerální plsti stup. hoř. A a elastický protipožární tmel; pož.odolnost dle projektu PBŘ</t>
  </si>
  <si>
    <t>733-19</t>
  </si>
  <si>
    <t>Požární ucpávka prostupu potrubí do DN125, ucpávka z minerální plsti stup. hoř. A a elastický protipožární tmel; pož.odolnost dle projektu PBŘ</t>
  </si>
  <si>
    <t>733-20</t>
  </si>
  <si>
    <t>Ochranná trubka l=0,7m, pro potrubí do DN 32 vč.zapravení</t>
  </si>
  <si>
    <t>733-21</t>
  </si>
  <si>
    <t>Ochranná trubka l=0,7m, pro potrubí do DN65 vč.zapravení</t>
  </si>
  <si>
    <t>733-22</t>
  </si>
  <si>
    <t>Ochranná trubka l=0,7m, pro potrubí do DN125 vč.zapravení</t>
  </si>
  <si>
    <t>733-23</t>
  </si>
  <si>
    <t>Vrty pro potrubí do DN 32, l=do 500 mm</t>
  </si>
  <si>
    <t>733-24</t>
  </si>
  <si>
    <t>Vrty pro potrubí do DN 65, l=do 500 mm</t>
  </si>
  <si>
    <t>733-25</t>
  </si>
  <si>
    <t>Vrty pro potrubí do DN 125, l=do 500 mm</t>
  </si>
  <si>
    <t>733-26</t>
  </si>
  <si>
    <t>Drážky nebo vedení potrubí v drážce zdiva do 220x100 
bez koncového zapravení</t>
  </si>
  <si>
    <t>733-27</t>
  </si>
  <si>
    <t xml:space="preserve">Hzs - zednické výpomoci </t>
  </si>
  <si>
    <t>733-28</t>
  </si>
  <si>
    <t>Kompletní montáž rozvodů potrubí</t>
  </si>
  <si>
    <t>733-29</t>
  </si>
  <si>
    <t xml:space="preserve">Přesun hmot pro rozvody potrubí, výšky do 20m </t>
  </si>
  <si>
    <t>733 Rozvod potrubí</t>
  </si>
  <si>
    <t>734</t>
  </si>
  <si>
    <t>Armatury</t>
  </si>
  <si>
    <t>734-01</t>
  </si>
  <si>
    <t>Kohout kulový, -vnitř.z. do DN 15 PN 16 včetně vsuvek</t>
  </si>
  <si>
    <t>734-02</t>
  </si>
  <si>
    <t>Kohout kulový, -vnitř.z. do DN 20 PN 16 včetně vsuvek</t>
  </si>
  <si>
    <t>734-03</t>
  </si>
  <si>
    <t>Kohout kulový, -vnitř.z. do DN 25 PN 16 včetně vsuvek</t>
  </si>
  <si>
    <t>734-04</t>
  </si>
  <si>
    <t>Kohouty plnicí a vypouštěcí do DN 15, PN 16</t>
  </si>
  <si>
    <t>734-05</t>
  </si>
  <si>
    <t>Automatické odvzdušňovací ventil včetně zpětné klapky do DN15 vč.kohoutu kul.do DN15</t>
  </si>
  <si>
    <t>734-06</t>
  </si>
  <si>
    <t>Vyvažovací ventil DN 15 , včetně měření tlaku a průtoku včetně izolační skořepiny, tlaková ztráta 3kPa při daném průtoku, včetně protišroubení</t>
  </si>
  <si>
    <t>734-07</t>
  </si>
  <si>
    <t>Vyvažovací ventil DN 20 , včetně měření tlaku a průtoku včetně izolační skořepiny, tlaková ztráta 3kPa při daném průtoku, včetně protišroubení</t>
  </si>
  <si>
    <t>Nový rozdělovač/sběrač</t>
  </si>
  <si>
    <t>734-08</t>
  </si>
  <si>
    <t>Mezipřírubová uzavírací klapka - DN40, vč. 2ks protipřírub</t>
  </si>
  <si>
    <t>734-09</t>
  </si>
  <si>
    <t>Mezipřírubová uzavírací klapka - DN65, vč. 2ks protipřírub</t>
  </si>
  <si>
    <t>734-10</t>
  </si>
  <si>
    <t>Mezipřírubová uzavírací klapka - DN80, vč. 2ks protipřírub</t>
  </si>
  <si>
    <t>734-11</t>
  </si>
  <si>
    <t>Mezipřírubová zpětná klapka - DN65, vč. 2ks protipřírub</t>
  </si>
  <si>
    <t>734-12</t>
  </si>
  <si>
    <t>Mezipřírubová zpětná klapka - DN80, vč. 2ks protipřírub</t>
  </si>
  <si>
    <t>734-13</t>
  </si>
  <si>
    <t>Teploměr axiální - zadní napojení 1/2" - D63/L50-100mm - 120°C</t>
  </si>
  <si>
    <t>734-14</t>
  </si>
  <si>
    <t>Tlakoměr + smyčka + kohout DN 10 3ks + potrubní propojení DN 10 - 2bm</t>
  </si>
  <si>
    <t>Měřící a uzavírací uzel - masna</t>
  </si>
  <si>
    <t>734-15</t>
  </si>
  <si>
    <t>Redukce varná do DN25/20</t>
  </si>
  <si>
    <t>734-16</t>
  </si>
  <si>
    <t>Redukce varná do DN25/15</t>
  </si>
  <si>
    <t>734-17</t>
  </si>
  <si>
    <t>734-18</t>
  </si>
  <si>
    <t>734-19</t>
  </si>
  <si>
    <t>734-20</t>
  </si>
  <si>
    <t>Měřič tepla DN15, qp=1,5m3/h, PN25, závitové připojení, vzdálené odečty, M-bus modul G4 včetně jímek pro měření</t>
  </si>
  <si>
    <t>734-21</t>
  </si>
  <si>
    <t>734-22</t>
  </si>
  <si>
    <t>734-23</t>
  </si>
  <si>
    <t>Návarky pro teploměry a tlakoměry</t>
  </si>
  <si>
    <t>Měřící a uzavírací uzel - 1.08</t>
  </si>
  <si>
    <t>734-24</t>
  </si>
  <si>
    <t>734-25</t>
  </si>
  <si>
    <t>734-26</t>
  </si>
  <si>
    <t>734-27</t>
  </si>
  <si>
    <t>Měřič tepla DN15, qp=0,6m3/h, PN25, závitové připojení, vzdálené odečty, M-bus modul G4 včetně jímek pro měření</t>
  </si>
  <si>
    <t>734-28</t>
  </si>
  <si>
    <t>734-29</t>
  </si>
  <si>
    <t>734-30</t>
  </si>
  <si>
    <t>Měřící a uzavírací uzel - 1.10</t>
  </si>
  <si>
    <t>734-31</t>
  </si>
  <si>
    <t>Redukce varná do DN32/25</t>
  </si>
  <si>
    <t>734-32</t>
  </si>
  <si>
    <t>Redukce varná do DN32/15</t>
  </si>
  <si>
    <t>734-33</t>
  </si>
  <si>
    <t>Kohout kulový, -vnitř.z. do DN 32 PN 16 včetně vsuvek</t>
  </si>
  <si>
    <t>734-34</t>
  </si>
  <si>
    <t>Vyvažovací ventil DN 25 , včetně měření tlaku a průtoku včetně izolační skořepiny, tlaková ztráta 3kPa při daném průtoku, včetně protišroubení</t>
  </si>
  <si>
    <t>734-35</t>
  </si>
  <si>
    <t>734-36</t>
  </si>
  <si>
    <t>734-37</t>
  </si>
  <si>
    <t>734-38</t>
  </si>
  <si>
    <t>734-39</t>
  </si>
  <si>
    <t>Měřící a uzavírací uzel - 1.14</t>
  </si>
  <si>
    <t>734-40</t>
  </si>
  <si>
    <t>734-41</t>
  </si>
  <si>
    <t>734-42</t>
  </si>
  <si>
    <t>734-43</t>
  </si>
  <si>
    <t>734-44</t>
  </si>
  <si>
    <t>734-45</t>
  </si>
  <si>
    <t>734-46</t>
  </si>
  <si>
    <t>734-47</t>
  </si>
  <si>
    <t>734-48</t>
  </si>
  <si>
    <t>Měřící a uzavírací uzel - OST</t>
  </si>
  <si>
    <t>734-49</t>
  </si>
  <si>
    <t>Redukce varná do DN50/40</t>
  </si>
  <si>
    <t>734-50</t>
  </si>
  <si>
    <t>Redukce varná do DN50/25</t>
  </si>
  <si>
    <t>734-51</t>
  </si>
  <si>
    <t>Kohout kulový, -vnitř.z. do DN 50 PN 16 včetně vsuvek</t>
  </si>
  <si>
    <t>734-52</t>
  </si>
  <si>
    <t>734-53</t>
  </si>
  <si>
    <t>734-54</t>
  </si>
  <si>
    <t>Měřič tepla DN25, qp=3,5m3/h, PN25, závitové připojení, vzdálené odečty, M-bus modul G4 včetně jímek pro měření</t>
  </si>
  <si>
    <t>734-55</t>
  </si>
  <si>
    <t>734-56</t>
  </si>
  <si>
    <t>734-57</t>
  </si>
  <si>
    <t>734-58</t>
  </si>
  <si>
    <t>Kompletní montáž armatur</t>
  </si>
  <si>
    <t>734-59</t>
  </si>
  <si>
    <t xml:space="preserve">Přesun hmot pro armatury, výšky do 20m </t>
  </si>
  <si>
    <t>734 Armatury</t>
  </si>
  <si>
    <t>Otopné plochy</t>
  </si>
  <si>
    <t>Podlahové vytápění</t>
  </si>
  <si>
    <t>735-01</t>
  </si>
  <si>
    <t>Systémová vytápěcí trubka 17x2,0 (kotouč 600 m)</t>
  </si>
  <si>
    <t>5vrstvá vytápěcí trubka podle DIN 16833 a DIN 4721, s kyslíkovou bariérou podle DIN 4726, 
s dodatečným PEX pláštěm pro zvýšenou mechanickou ochranu (při transportu a manipulaci na 
stavbě). Speciální nažloutlá vrchní vrstva je značkou pro vysokou mechanickou odolnost proti 
venkovním vlivům při skladování, dopravě a instalaci.</t>
  </si>
  <si>
    <t>735-02</t>
  </si>
  <si>
    <t>Svěrné šroubení univerzální 17x3/4 (převlečená matice, trubkový adaptér a svěrný kroužek)</t>
  </si>
  <si>
    <t>735-03</t>
  </si>
  <si>
    <t>Sytémová vrstvená role. Tepelná a kročejová izolace dle DIN EN 13163 s hydroizolační folií s kotevní tkaninou s natištěným 5cm rastrem dle DIN 18560. (dxšxv): 10000x1000x30</t>
  </si>
  <si>
    <t>m2</t>
  </si>
  <si>
    <t>735-04</t>
  </si>
  <si>
    <t>Topný rozdělovač s průtokoměry uzavíratelný pro 5 topných okruhů</t>
  </si>
  <si>
    <t>735-05</t>
  </si>
  <si>
    <t>Topný rozdělovač s průtokoměry uzavíratelný pro 8 topných okruhů</t>
  </si>
  <si>
    <t>735-06</t>
  </si>
  <si>
    <t>Topný rozdělovač s průtokoměry uzavíratelný pro 12 topných okruhů</t>
  </si>
  <si>
    <t>735-07</t>
  </si>
  <si>
    <t>Regulační ekvitermní stanice s oběhovým čerpadlem, obsahuje směšovací ventil s 3bodovým pohonem, regulátor, čidlo výstupní a vratné vody a čidlo venkovní teploty, kulové kohouty na primární straně</t>
  </si>
  <si>
    <t>735-08</t>
  </si>
  <si>
    <t>Termoelektrický pohon 230V NC</t>
  </si>
  <si>
    <t>735-09</t>
  </si>
  <si>
    <t>Prostorový termostat pro veřejné prostory se skrytým ovládáním</t>
  </si>
  <si>
    <t>735-10</t>
  </si>
  <si>
    <t>Připojovací modul pro přehledné spojení mezi prostorovými termostaty a termoelektrickými pohony</t>
  </si>
  <si>
    <t>735-11</t>
  </si>
  <si>
    <t>Transformátor pro přeměnu nápjecího napájení 230 / 24 V AC</t>
  </si>
  <si>
    <t>735-12</t>
  </si>
  <si>
    <t>Skříň pro rozdělovač pod omítku, velikost III, z pozinkovaného plechu, viditelné části bílé, s uzamykatelnými dvířky, výškově nastavitelné montážní nohy</t>
  </si>
  <si>
    <t>735-13</t>
  </si>
  <si>
    <t>Skříň pro rozdělovač pod omítku, velikost IV, z pozinkovaného plechu, viditelné části bílé, s uzamykatelnými dvířky, výškově nastavitelné montážní nohy</t>
  </si>
  <si>
    <t>735-14</t>
  </si>
  <si>
    <t>PE ochranná trubka 19/25 k ochraně vytápěcích trubek</t>
  </si>
  <si>
    <t>735-15</t>
  </si>
  <si>
    <t>Cementový plastifikátor</t>
  </si>
  <si>
    <t>l</t>
  </si>
  <si>
    <t>735-16</t>
  </si>
  <si>
    <t>Dilatační pás</t>
  </si>
  <si>
    <t>735-17</t>
  </si>
  <si>
    <t>Lepící páska, 50 mm šířka, 66 m délka</t>
  </si>
  <si>
    <t>735-18</t>
  </si>
  <si>
    <t>Okrajový izolační pás 160x10 mm, zadní strana samolepící</t>
  </si>
  <si>
    <t>735-19</t>
  </si>
  <si>
    <t>U-spona s dvojitými zpětnými háčky pro upevnění do systémové role s funkcí nadzvednutí trubky, balení po 1000 ks</t>
  </si>
  <si>
    <t>735-20</t>
  </si>
  <si>
    <t>Vodící koleno 90° pro potrubí</t>
  </si>
  <si>
    <t>735-21</t>
  </si>
  <si>
    <t>Nastavení průtokoměru</t>
  </si>
  <si>
    <t>h</t>
  </si>
  <si>
    <t>735-22</t>
  </si>
  <si>
    <t>Odvzdušňovací box</t>
  </si>
  <si>
    <t>Článková otopná tělesa</t>
  </si>
  <si>
    <t xml:space="preserve">cena </t>
  </si>
  <si>
    <t>příslušenství</t>
  </si>
  <si>
    <t>735-23</t>
  </si>
  <si>
    <t>Litinové článkové otopné těleso s bočním připojením. Počet článků 25, výška 350 mm, hloubka 160 mm. RAL dle architekta. 25x350/160. Těleso včetně drobných armatur k připojení</t>
  </si>
  <si>
    <t>735-24</t>
  </si>
  <si>
    <t>Litinové článkové otopné těleso s bočním připojením. Počet článků 10, výška 500 mm, hloubka 160 mm. RAL dle architekta. 10x500/160. Těleso včetně drobných armatur k připojení</t>
  </si>
  <si>
    <t>735-25</t>
  </si>
  <si>
    <t>Litinové článkové otopné těleso s bočním připojením. Počet článků 15, výška 500 mm, hloubka 160 mm. RAL dle architekta. 15x500/160. Těleso včetně drobných armatur k připojení</t>
  </si>
  <si>
    <t>735-26</t>
  </si>
  <si>
    <t>Litinové článkové otopné těleso s bočním připojením. Počet článků 17, výška 500 mm, hloubka 160 mm. RAL dle architekta. 17x500/160. Těleso včetně drobných armatur k připojení</t>
  </si>
  <si>
    <t>735-27</t>
  </si>
  <si>
    <t>Litinové článkové otopné těleso s bočním připojením. Počet článků 20, výška 500 mm, hloubka 160 mm. RAL dle architekta.20x500/160. Těleso včetně drobných armatur k připojení</t>
  </si>
  <si>
    <t>735-28</t>
  </si>
  <si>
    <t>Litinové článkové otopné těleso s bočním připojením. Počet článků 25, výška 500 mm, hloubka 160 mm. RAL dle architekta. 25x500/160. Těleso včetně drobných armatur k připojení</t>
  </si>
  <si>
    <t>735-29</t>
  </si>
  <si>
    <t>Litinové článkové otopné těleso s bočním připojením. Počet článků 20, výška 900 mm, hloubka 70 mm. RAL dle architekta.20x900/70. Těleso včetně drobných armatur k připojení</t>
  </si>
  <si>
    <t>735-30</t>
  </si>
  <si>
    <t>Litinové článkové otopné těleso s bočním připojením. Počet článků 23, výška 900 mm, hloubka 160 mm. RAL dle architekta. 23x900/160. Těleso včetně drobných armatur k připojení</t>
  </si>
  <si>
    <t>Trubková otopná tělesa</t>
  </si>
  <si>
    <t>735-31</t>
  </si>
  <si>
    <t>trubkové otopné těleso 900x600 - RAL 9016 se spodním krajovým připojením zdola dolů, včetně příslušenství pro upevnění a montáže</t>
  </si>
  <si>
    <t>Podlahový konvektor 28/80/1600 včetně montáže, spodního připojení, šroubení</t>
  </si>
  <si>
    <t>Otopné lavice</t>
  </si>
  <si>
    <t>735-32</t>
  </si>
  <si>
    <t>Otopná lavice 18/150/1600  včetně ražené mřížky, montáže, spodního připojení, šroubení, stojánkových konzol</t>
  </si>
  <si>
    <t>Maximální provozní přetlak 1,2 MPa, maximální provozní teplota 110 °C, 
maximální povrchová teplota 40 °C, Připojovací závit vnitřní G 1/2", opláštění s raženou mřížkou
z ocelového pozinkovaného plechu lakovaného v odstínu RAL 9016 - bílá, včetně boční krytky, včetně axiálního termostatického ventilu 425, závit M30x1,5, Al/Cu výměník tepla pro univerzální připojení
s nízkým obsahem vody, odvzdušňovacím ventilem, stojánková konzola na čistou podlahu</t>
  </si>
  <si>
    <t>Podlahové konvektory</t>
  </si>
  <si>
    <t>735-33</t>
  </si>
  <si>
    <t>podlahový konvektor s ventilátorem</t>
  </si>
  <si>
    <t>735-34</t>
  </si>
  <si>
    <t>735-35</t>
  </si>
  <si>
    <t>Krycí mřížka k podlahovým konvektorům hliníková, šířka 280mm, délka 1600mm</t>
  </si>
  <si>
    <t>735-36</t>
  </si>
  <si>
    <t>Krycí mřížka k podlahovým konvektorům hliníková, šířka 280mm, délka 2800mm</t>
  </si>
  <si>
    <t>735-37</t>
  </si>
  <si>
    <t>Stojánková konzola na hrubou podlahu, 2ks v balení</t>
  </si>
  <si>
    <t>Termostatické hlavice, připojovací šroubení</t>
  </si>
  <si>
    <t>735-38</t>
  </si>
  <si>
    <r>
      <rPr>
        <b/>
        <sz val="8"/>
        <rFont val="Arial CE"/>
        <family val="2"/>
        <charset val="238"/>
      </rPr>
      <t>Termostatické hlavice</t>
    </r>
    <r>
      <rPr>
        <sz val="8"/>
        <rFont val="Arial CE"/>
        <family val="2"/>
        <charset val="238"/>
      </rPr>
      <t xml:space="preserve"> pro veřejné prostory pro otopná tělesa a trubková otopná tělesa: 7-28°C, 0 * nastavení 1-5, kapalinové čidlo, barva bílá. Nastavení požadovaných hodnot klíčem se nemění otočením ventilu,  integrovaná pojistka  proti odcizení.</t>
    </r>
  </si>
  <si>
    <t>735-39</t>
  </si>
  <si>
    <r>
      <rPr>
        <b/>
        <sz val="8"/>
        <rFont val="Arial"/>
        <family val="2"/>
        <charset val="238"/>
      </rPr>
      <t>Termostatické hlavice</t>
    </r>
    <r>
      <rPr>
        <sz val="8"/>
        <rFont val="Arial"/>
        <family val="2"/>
        <charset val="238"/>
      </rPr>
      <t xml:space="preserve"> pro dálkové ovládání, kapilára 2 m, pro instalace na nepřístupná a zakrytá OT. Nastavení 1-5, kapalinové čidlo, barva bílá. Nastavení požadovaných hodnot klíčem se nemění otočením ventilu, integrovaná pojistka  proti odcizení.</t>
    </r>
  </si>
  <si>
    <t>735-40</t>
  </si>
  <si>
    <r>
      <rPr>
        <b/>
        <sz val="8"/>
        <rFont val="Arial CE"/>
        <family val="2"/>
        <charset val="238"/>
      </rPr>
      <t>Připojení článkových otopných těles</t>
    </r>
    <r>
      <rPr>
        <sz val="8"/>
        <rFont val="Arial CE"/>
        <family val="2"/>
        <charset val="238"/>
      </rPr>
      <t>: Termostatický ventil přímý s termostatickou vložkou pro automatické hydraulické vyvážení - 15 kPa, připojení M30x1,5</t>
    </r>
  </si>
  <si>
    <t>735-41</t>
  </si>
  <si>
    <r>
      <rPr>
        <b/>
        <sz val="8"/>
        <rFont val="Arial CE"/>
        <family val="2"/>
        <charset val="238"/>
      </rPr>
      <t>Připojení článkových otopných těles:</t>
    </r>
    <r>
      <rPr>
        <sz val="8"/>
        <rFont val="Arial CE"/>
        <family val="2"/>
        <charset val="238"/>
      </rPr>
      <t xml:space="preserve"> Uzavírací šroubení přímé pro navýšení tlakové ztráty otopného tělesa, vnější závit G3/4"s mosazným šroubením, pro uzavírání, zaregulování a vypouštění</t>
    </r>
  </si>
  <si>
    <t>735-42</t>
  </si>
  <si>
    <r>
      <rPr>
        <b/>
        <sz val="8"/>
        <rFont val="Arial CE"/>
        <family val="2"/>
        <charset val="238"/>
      </rPr>
      <t>Připojení trubkových otopných těles:</t>
    </r>
    <r>
      <rPr>
        <sz val="8"/>
        <rFont val="Arial CE"/>
        <family val="2"/>
        <charset val="238"/>
      </rPr>
      <t xml:space="preserve"> Termostatický ventil přímý s termostatickou vložkou pro automatické hydraulické vyvážení - 15 kPa, připojení M30x1,5</t>
    </r>
  </si>
  <si>
    <t>735-43</t>
  </si>
  <si>
    <r>
      <rPr>
        <b/>
        <sz val="8"/>
        <rFont val="Arial CE"/>
        <family val="2"/>
        <charset val="238"/>
      </rPr>
      <t>Připojení trubkových otopných těles:</t>
    </r>
    <r>
      <rPr>
        <sz val="8"/>
        <rFont val="Arial CE"/>
        <family val="2"/>
        <charset val="238"/>
      </rPr>
      <t xml:space="preserve"> Uzavírací šroubení přímé vnější závit G3/4"s mosazným šroubením, pro uzavírání, zaregulování a vypouštění</t>
    </r>
  </si>
  <si>
    <t>735-44</t>
  </si>
  <si>
    <r>
      <rPr>
        <b/>
        <sz val="8"/>
        <rFont val="Arial CE"/>
        <family val="2"/>
        <charset val="238"/>
      </rPr>
      <t>Připojení otopných lavic a podlahových konvektorů:</t>
    </r>
    <r>
      <rPr>
        <sz val="8"/>
        <rFont val="Arial CE"/>
        <family val="2"/>
        <charset val="238"/>
      </rPr>
      <t xml:space="preserve"> Termostatický ventil přímý s termostatickou vložkou pro automatické hydraulické vyvážení - 15 kPa, připojení M30x1,5</t>
    </r>
  </si>
  <si>
    <t>735-45</t>
  </si>
  <si>
    <r>
      <rPr>
        <b/>
        <sz val="8"/>
        <rFont val="Arial CE"/>
        <family val="2"/>
        <charset val="238"/>
      </rPr>
      <t>Připojení otopných lavic a podlahových konvektorů:</t>
    </r>
    <r>
      <rPr>
        <sz val="8"/>
        <rFont val="Arial CE"/>
        <family val="2"/>
        <charset val="238"/>
      </rPr>
      <t xml:space="preserve"> Uzavírací šroubení přímé vnější závit G3/4"s mosazným šroubením, pro uzavírání, zaregulování a vypouštění</t>
    </r>
  </si>
  <si>
    <t>735-46</t>
  </si>
  <si>
    <t>Kompletní montáž otopných ploch</t>
  </si>
  <si>
    <t>735-47</t>
  </si>
  <si>
    <t>735 Otopné plochy</t>
  </si>
  <si>
    <t>767</t>
  </si>
  <si>
    <t>Konstrukce zámečnické</t>
  </si>
  <si>
    <t>767-01</t>
  </si>
  <si>
    <t>Montáž atypických konstrukcí hmotnosti do 5 kg Drobný materiál, určený ke kotvení potrubí (dělené objímky, závitové tyče, hmoždiny, vruty...)</t>
  </si>
  <si>
    <t>767-02</t>
  </si>
  <si>
    <t>Montáž atypických konstrukcí hmotnosti do 10 kg Materiál, určený k uložení/zavěšení potrubních tras (mimo objímek, třmenů apod.) - nosné konzoly apod.</t>
  </si>
  <si>
    <t>767-03</t>
  </si>
  <si>
    <t>Kotvící a závěsný materiál včetně objímek, táhel, kotev a ostatního drobného materiálu.</t>
  </si>
  <si>
    <t>767-04</t>
  </si>
  <si>
    <t xml:space="preserve">Přesun hmot pro zámečnické konstr., výšky do 20 m </t>
  </si>
  <si>
    <t>767 Konstrukce zámečnické</t>
  </si>
  <si>
    <t>783</t>
  </si>
  <si>
    <t>783-01</t>
  </si>
  <si>
    <t xml:space="preserve">Nátěr syntetický OK "C" nebo "CC" 2x + 1x email </t>
  </si>
  <si>
    <t>783-02</t>
  </si>
  <si>
    <t xml:space="preserve">Nátěr syntet. potrubí do DN 50 mm  Z+2x +1x email </t>
  </si>
  <si>
    <t>783-03</t>
  </si>
  <si>
    <t xml:space="preserve">Nátěr syntet. potrubí do DN 150 mm Z +2x +1x email </t>
  </si>
  <si>
    <t>783 Nátěry</t>
  </si>
  <si>
    <t>041</t>
  </si>
  <si>
    <t>Demontáže</t>
  </si>
  <si>
    <t>041-01</t>
  </si>
  <si>
    <t>Demontáž potrubí včetně izolace</t>
  </si>
  <si>
    <t>041-02</t>
  </si>
  <si>
    <t>Demontáž armatur</t>
  </si>
  <si>
    <t>041-03</t>
  </si>
  <si>
    <t>Demontáž otopněho tělesa</t>
  </si>
  <si>
    <t>041-04</t>
  </si>
  <si>
    <t>Úklid prostor dotčených demontáží</t>
  </si>
  <si>
    <t>041-05</t>
  </si>
  <si>
    <t>Ekologická likvidace včetně dopravy</t>
  </si>
  <si>
    <t>tun</t>
  </si>
  <si>
    <t>041 Demontáže</t>
  </si>
  <si>
    <t>900-01</t>
  </si>
  <si>
    <t>Pojízdné lešení  pro montáž páteřních rozvodů</t>
  </si>
  <si>
    <t>dní</t>
  </si>
  <si>
    <t>900-02</t>
  </si>
  <si>
    <t>Popisy regulačních uzlů, popisy zařízení, schema a půdorys kotelny, štítkování nastavení regulačních ventilů, štítkování pozic čerpadel, štíťky na potrubí - vše zalaminováno</t>
  </si>
  <si>
    <t>900-03</t>
  </si>
  <si>
    <t>Vodivé pospojování</t>
  </si>
  <si>
    <t>900-04</t>
  </si>
  <si>
    <t>Napuštění a odvzdušnění systému - provozního</t>
  </si>
  <si>
    <t>900-05</t>
  </si>
  <si>
    <t>Napuštění a odvzdušnění systému(pro čištění systému se uvažuje s vícenásobným napuštěním)</t>
  </si>
  <si>
    <t>900-06</t>
  </si>
  <si>
    <t>Funkční zkoušky, dilatační zkoušky, topné zkoušky včetně výstupních protokolů</t>
  </si>
  <si>
    <t>900-07</t>
  </si>
  <si>
    <t>Zkouška těsnosti po jednotlivých úsecích včetně výstupních protokolů jednotlivých odzkoušených úseků - v návaznosti na harmonogram stavby</t>
  </si>
  <si>
    <t>900-08</t>
  </si>
  <si>
    <t>Vyvažení soustavy ÚT včetně nastavení ventilů koncových otopných prvků, součástí je měření vyvažovacích ventilů a protokol o hydraulickém zaregulování soustavy</t>
  </si>
  <si>
    <t>900-09</t>
  </si>
  <si>
    <t>Dodavatelská projektová dokumentace  UT - součástí předávací dokumentace</t>
  </si>
  <si>
    <t>900-10</t>
  </si>
  <si>
    <t>Projektová dokumentace UT - skutečného provedení - součástí předávací dokumentace</t>
  </si>
  <si>
    <t>900-11</t>
  </si>
  <si>
    <t>Rezerva na ztíženou montáž z důvodů: etapizace prací,  zrychlená montáž, noční práce, provizorní řešení, dočasné přepojení potrubního systému, napojení na stávající systém se skrytou vadou, zajištění dočasného provozu, dále ostatní vlivy nepředpokládané.  Součástí položky je dále oprava izolací při poškození po napojení na stávající potrubní systém.</t>
  </si>
  <si>
    <t>900 Ostatní položky</t>
  </si>
  <si>
    <t>Specifikace je zpracována na projekt pro provádění stavby. Výkaz výměr je pouze jednou z částí projektu. Pro nacenění díla musí realizační firma brát v úvahu také kompletní výkresovou dokumentaci a případné chybějících komponentů nebo úkonů do cenové nabídky tento doplnit, aby bylo dílo kompletní.</t>
  </si>
  <si>
    <t>V jednotlivých cenách musí být zahrnuty náklady na vlastní montáž, odvoz, skládkovné, veškeré přesuny materiálu, protiprašná opatření, trvalý úklid všech prostor dotčených stavbou, opatření BOZP a to zejména zabezpečení všech stavebních prostupů proti propadnutí. Cenová nabídka je včetně dodržování odpadového hospodářství.</t>
  </si>
  <si>
    <t>Ceny v nabídce musí vycházet nejen z předloženého soupisu výkonů, ale i ze znalosti celého projektu. Prostudování kompletní dokumentace je nutnou podmínkou předložení nabídky. </t>
  </si>
  <si>
    <t>Součástí dodávky je kompletní uvedení do provozu a zaregulování zařízení a jeho armatur, nastavení provozních parametrů jako i všech rozvodných a regulačních zařízení, až do přejímky a garance.  V případě, že ten, kdo s dokumentací pracuje, shledá disproporci mezi částmi dokumentace (výkresová část, technická zpráva a výkaz výměr), je nutno vzít v úvahu takovou variantu, za kterou dodavatel vzhledem ke své odbornosti převezme plné garance. Dtto, když dodavatel zjistí určité řešení, za které nemůže vzít garance ve vztahu k požadovanému výsledku, v tomto případě je povinen v ceně počítat s nápravou řešení a investora upozornit. Před zahájením dodávek a montáží je nutno provést kontrolu, zda stav na stavbě odpovídá projektové dokumentaci. Bez provedení kontroly není možno držet záruky za škody vzniklé vynecháním kontroly</t>
  </si>
  <si>
    <t>Dodavatel musí zpracovat realizační dokumentaci stavby, dále dodavatelskou dokumentaci stavby. Realizační dokumentaci musí zhotovitel předložit stavebníkovi a autorskému dozoru před realizací ke kontrole.</t>
  </si>
  <si>
    <t>Nádražní 4 SO - 01</t>
  </si>
  <si>
    <t>Položka</t>
  </si>
  <si>
    <t>Specifikace</t>
  </si>
  <si>
    <t>Parametry</t>
  </si>
  <si>
    <t>Množství</t>
  </si>
  <si>
    <t>Dodávka MJ</t>
  </si>
  <si>
    <t xml:space="preserve">Suma dodávka </t>
  </si>
  <si>
    <t>Zařízení číslo 1 Větrání komerčních prostor v 1.NP</t>
  </si>
  <si>
    <t>1.1</t>
  </si>
  <si>
    <t>VZT jednotka - vnitřní s protiproudým rekuperátorem - nástěnné  provedení.
filtr s tř. filtrace G4, , by-pass včetně příslušenství MaR a regulačních prvků</t>
  </si>
  <si>
    <r>
      <t>P=450m</t>
    </r>
    <r>
      <rPr>
        <vertAlign val="superscript"/>
        <sz val="8"/>
        <rFont val="Arial"/>
        <family val="2"/>
        <charset val="238"/>
      </rPr>
      <t>3</t>
    </r>
    <r>
      <rPr>
        <sz val="8"/>
        <rFont val="Arial"/>
        <family val="2"/>
        <charset val="238"/>
      </rPr>
      <t>h</t>
    </r>
    <r>
      <rPr>
        <vertAlign val="superscript"/>
        <sz val="8"/>
        <rFont val="Arial"/>
        <family val="2"/>
        <charset val="238"/>
      </rPr>
      <t>-1</t>
    </r>
    <r>
      <rPr>
        <sz val="8"/>
        <rFont val="Arial"/>
        <family val="2"/>
        <charset val="238"/>
      </rPr>
      <t>, P</t>
    </r>
    <r>
      <rPr>
        <vertAlign val="subscript"/>
        <sz val="8"/>
        <rFont val="Arial"/>
        <family val="2"/>
        <charset val="238"/>
      </rPr>
      <t>ext</t>
    </r>
    <r>
      <rPr>
        <sz val="8"/>
        <rFont val="Arial"/>
        <family val="2"/>
        <charset val="238"/>
      </rPr>
      <t>=300Pa 
O=450m</t>
    </r>
    <r>
      <rPr>
        <vertAlign val="superscript"/>
        <sz val="8"/>
        <rFont val="Arial"/>
        <family val="2"/>
        <charset val="238"/>
      </rPr>
      <t>3</t>
    </r>
    <r>
      <rPr>
        <sz val="8"/>
        <rFont val="Arial"/>
        <family val="2"/>
        <charset val="238"/>
      </rPr>
      <t>h</t>
    </r>
    <r>
      <rPr>
        <vertAlign val="superscript"/>
        <sz val="8"/>
        <rFont val="Arial"/>
        <family val="2"/>
        <charset val="238"/>
      </rPr>
      <t>-1</t>
    </r>
    <r>
      <rPr>
        <sz val="8"/>
        <rFont val="Arial"/>
        <family val="2"/>
        <charset val="238"/>
      </rPr>
      <t xml:space="preserve"> P</t>
    </r>
    <r>
      <rPr>
        <vertAlign val="subscript"/>
        <sz val="8"/>
        <rFont val="Arial"/>
        <family val="2"/>
        <charset val="238"/>
      </rPr>
      <t>ext</t>
    </r>
    <r>
      <rPr>
        <sz val="8"/>
        <rFont val="Arial"/>
        <family val="2"/>
        <charset val="238"/>
      </rPr>
      <t>=300Pa</t>
    </r>
  </si>
  <si>
    <t>Kabeláž MaR a zprovoznění zařízení autorizovaným technikem</t>
  </si>
  <si>
    <t>sada</t>
  </si>
  <si>
    <t>1.2</t>
  </si>
  <si>
    <t>Požární klapka s odolností 90 min - ruční a teplotní s koncovým spínačem "ZAVŘENO"</t>
  </si>
  <si>
    <t>200x250</t>
  </si>
  <si>
    <t>Vyztužovací rám pro osazení klapky</t>
  </si>
  <si>
    <t>Dotěsnění prostupu atestovaným tmelem vč. štítku a obložky</t>
  </si>
  <si>
    <t>Výchozí revize vč. vystavení evidenčního štítku založení knihy požárních elementů</t>
  </si>
  <si>
    <t>1.3</t>
  </si>
  <si>
    <t>Tlumič hluku do kruhového potrubí</t>
  </si>
  <si>
    <t>DN200</t>
  </si>
  <si>
    <t>1.4</t>
  </si>
  <si>
    <t>Vyúsť s výřivým výtokem vzduchu vč. regulační klapky přívodní</t>
  </si>
  <si>
    <r>
      <t>100-320 m</t>
    </r>
    <r>
      <rPr>
        <vertAlign val="superscript"/>
        <sz val="8"/>
        <rFont val="Arial"/>
        <family val="2"/>
        <charset val="238"/>
      </rPr>
      <t>3</t>
    </r>
    <r>
      <rPr>
        <sz val="8"/>
        <rFont val="Arial"/>
        <family val="2"/>
        <charset val="238"/>
      </rPr>
      <t>h</t>
    </r>
    <r>
      <rPr>
        <vertAlign val="superscript"/>
        <sz val="8"/>
        <rFont val="Arial"/>
        <family val="2"/>
        <charset val="238"/>
      </rPr>
      <t>-1</t>
    </r>
  </si>
  <si>
    <t>1.5</t>
  </si>
  <si>
    <t xml:space="preserve">Talířový ventil kovový - odvodní vč. upínacího kroužku a zděře </t>
  </si>
  <si>
    <t>DN 200</t>
  </si>
  <si>
    <t>1.6</t>
  </si>
  <si>
    <t>Vyúsť s výřivým výtokem vzduchu vč. regulační klapky odvodní</t>
  </si>
  <si>
    <t>1.7-13</t>
  </si>
  <si>
    <t>neobsazeno</t>
  </si>
  <si>
    <t>1.14</t>
  </si>
  <si>
    <t>Kruhové potrubí SPIRO z poz. plechu sk. I v běžném provedení v třídě těsnosti A (I a II).  30% tvarovek</t>
  </si>
  <si>
    <t>Ohebná Al hluk tlumící hadice</t>
  </si>
  <si>
    <t>1.15</t>
  </si>
  <si>
    <t>Ocelové čtyřhranné potrubí sk.I tl. (1+4) s těsností A - 20% tvarovek</t>
  </si>
  <si>
    <r>
      <t>m</t>
    </r>
    <r>
      <rPr>
        <vertAlign val="superscript"/>
        <sz val="8"/>
        <rFont val="Arial"/>
        <family val="2"/>
        <charset val="238"/>
      </rPr>
      <t>2</t>
    </r>
  </si>
  <si>
    <t>Samolepící parotěsná kaučuková izolace s Al polepem</t>
  </si>
  <si>
    <t>20 mm</t>
  </si>
  <si>
    <t>Tepelná a hluková izolace z desek z kamenné vlny tl. 60mm s Al polepem - plní funkci požární izolace s odolností EI 30 DP1</t>
  </si>
  <si>
    <t>60 mm</t>
  </si>
  <si>
    <t>Zařízení číslo 2 Větrání masny</t>
  </si>
  <si>
    <t>samostatná PD</t>
  </si>
  <si>
    <t>3. Větrání CHÚC</t>
  </si>
  <si>
    <t>3.1</t>
  </si>
  <si>
    <t>VZT jednotka - venkovní motor s AC technologií, regulační klapka se servopohonem, tlumící vložka</t>
  </si>
  <si>
    <r>
      <t>Přívod=4200m</t>
    </r>
    <r>
      <rPr>
        <vertAlign val="superscript"/>
        <sz val="8"/>
        <rFont val="Arial"/>
        <family val="2"/>
        <charset val="238"/>
      </rPr>
      <t>3</t>
    </r>
    <r>
      <rPr>
        <sz val="8"/>
        <rFont val="Arial"/>
        <family val="2"/>
        <charset val="238"/>
      </rPr>
      <t>h</t>
    </r>
    <r>
      <rPr>
        <vertAlign val="superscript"/>
        <sz val="8"/>
        <rFont val="Arial"/>
        <family val="2"/>
        <charset val="238"/>
      </rPr>
      <t>-1</t>
    </r>
    <r>
      <rPr>
        <sz val="8"/>
        <rFont val="Arial"/>
        <family val="2"/>
        <charset val="238"/>
      </rPr>
      <t>, P</t>
    </r>
    <r>
      <rPr>
        <vertAlign val="subscript"/>
        <sz val="8"/>
        <rFont val="Arial"/>
        <family val="2"/>
        <charset val="238"/>
      </rPr>
      <t>ext.p</t>
    </r>
    <r>
      <rPr>
        <sz val="8"/>
        <rFont val="Arial"/>
        <family val="2"/>
        <charset val="238"/>
      </rPr>
      <t>=400Pa</t>
    </r>
  </si>
  <si>
    <t>3.2</t>
  </si>
  <si>
    <t>3.3</t>
  </si>
  <si>
    <t>Krycí mřížka - propustnost min 70%</t>
  </si>
  <si>
    <t>500x800</t>
  </si>
  <si>
    <t>3.4</t>
  </si>
  <si>
    <t>Protidešťová žaluzie atyp. poz. plech, bez rámu, se sítí proti hmyzu - propustnost min. 50%</t>
  </si>
  <si>
    <t>700x800</t>
  </si>
  <si>
    <t>3.5</t>
  </si>
  <si>
    <t>3.6</t>
  </si>
  <si>
    <t>Zpětná klapka</t>
  </si>
  <si>
    <t>3.7-8</t>
  </si>
  <si>
    <t>3.9</t>
  </si>
  <si>
    <t>Kruhové potrubí SPIRO z poz. plechu sk. I v běžném provedení v třídě těsnosti A (I a II).  20% tvarovek</t>
  </si>
  <si>
    <t>Výfuková hlavice</t>
  </si>
  <si>
    <t>3.10</t>
  </si>
  <si>
    <t>Tepelná a hluková izolace z desek z kamenné vlny tl. 60mm s Al polepem - plní funkci požární izolace s odolností EI 60 DP1</t>
  </si>
  <si>
    <t>Zařízení číslo 4 Větrání hygienických zařízení 3. -8.NP</t>
  </si>
  <si>
    <t>2.1-2</t>
  </si>
  <si>
    <t>2.3</t>
  </si>
  <si>
    <t>Radiální ventilátor</t>
  </si>
  <si>
    <r>
      <t>130m</t>
    </r>
    <r>
      <rPr>
        <vertAlign val="superscript"/>
        <sz val="8"/>
        <rFont val="Arial"/>
        <family val="2"/>
        <charset val="238"/>
      </rPr>
      <t>3</t>
    </r>
    <r>
      <rPr>
        <sz val="8"/>
        <rFont val="Arial"/>
        <family val="2"/>
        <charset val="238"/>
      </rPr>
      <t>hod</t>
    </r>
    <r>
      <rPr>
        <vertAlign val="superscript"/>
        <sz val="8"/>
        <rFont val="Arial"/>
        <family val="2"/>
        <charset val="238"/>
      </rPr>
      <t>-1</t>
    </r>
    <r>
      <rPr>
        <sz val="8"/>
        <rFont val="Arial"/>
        <family val="2"/>
        <charset val="238"/>
      </rPr>
      <t>/0Pa</t>
    </r>
  </si>
  <si>
    <t>4.1/2.5</t>
  </si>
  <si>
    <t>Axiální ventilátor s hydrostatem a doběhem</t>
  </si>
  <si>
    <r>
      <t>95m</t>
    </r>
    <r>
      <rPr>
        <vertAlign val="superscript"/>
        <sz val="8"/>
        <rFont val="Arial"/>
        <family val="2"/>
        <charset val="238"/>
      </rPr>
      <t>3</t>
    </r>
    <r>
      <rPr>
        <sz val="8"/>
        <rFont val="Arial"/>
        <family val="2"/>
        <charset val="238"/>
      </rPr>
      <t>hod</t>
    </r>
    <r>
      <rPr>
        <vertAlign val="superscript"/>
        <sz val="8"/>
        <rFont val="Arial"/>
        <family val="2"/>
        <charset val="238"/>
      </rPr>
      <t>-1</t>
    </r>
    <r>
      <rPr>
        <sz val="8"/>
        <rFont val="Arial"/>
        <family val="2"/>
        <charset val="238"/>
      </rPr>
      <t>/0Pa</t>
    </r>
  </si>
  <si>
    <t>4.2/2.6</t>
  </si>
  <si>
    <r>
      <t>185m</t>
    </r>
    <r>
      <rPr>
        <vertAlign val="superscript"/>
        <sz val="8"/>
        <rFont val="Arial"/>
        <family val="2"/>
        <charset val="238"/>
      </rPr>
      <t>3</t>
    </r>
    <r>
      <rPr>
        <sz val="8"/>
        <rFont val="Arial"/>
        <family val="2"/>
        <charset val="238"/>
      </rPr>
      <t>hod</t>
    </r>
    <r>
      <rPr>
        <vertAlign val="superscript"/>
        <sz val="8"/>
        <rFont val="Arial"/>
        <family val="2"/>
        <charset val="238"/>
      </rPr>
      <t>-1</t>
    </r>
    <r>
      <rPr>
        <sz val="8"/>
        <rFont val="Arial"/>
        <family val="2"/>
        <charset val="238"/>
      </rPr>
      <t>/0Pa</t>
    </r>
  </si>
  <si>
    <t>2.7</t>
  </si>
  <si>
    <t>Malá kuchyňská digestoř</t>
  </si>
  <si>
    <r>
      <t>230m</t>
    </r>
    <r>
      <rPr>
        <vertAlign val="superscript"/>
        <sz val="8"/>
        <rFont val="Arial"/>
        <family val="2"/>
        <charset val="238"/>
      </rPr>
      <t>3</t>
    </r>
    <r>
      <rPr>
        <sz val="8"/>
        <rFont val="Arial"/>
        <family val="2"/>
        <charset val="238"/>
      </rPr>
      <t>hod</t>
    </r>
    <r>
      <rPr>
        <vertAlign val="superscript"/>
        <sz val="8"/>
        <rFont val="Arial"/>
        <family val="2"/>
        <charset val="238"/>
      </rPr>
      <t>-1</t>
    </r>
  </si>
  <si>
    <t>2.8-10</t>
  </si>
  <si>
    <t>2.11</t>
  </si>
  <si>
    <t>Žaluziová klapka plastová</t>
  </si>
  <si>
    <t>DN 125</t>
  </si>
  <si>
    <t>2.12</t>
  </si>
  <si>
    <t>DN 160</t>
  </si>
  <si>
    <t>4.14/2.14</t>
  </si>
  <si>
    <t>Kruhové potrubí SPIRO z poz. plechu sk. I v běžném provedení v třídě těsnosti A (I a II).  40% tvarovek</t>
  </si>
  <si>
    <t>DN100-160</t>
  </si>
  <si>
    <t>DN125</t>
  </si>
  <si>
    <t>DN 100</t>
  </si>
  <si>
    <t>Zařízení číslo 5 Větrání podtlakové</t>
  </si>
  <si>
    <t>5.1</t>
  </si>
  <si>
    <t>Ventilátor diagonální do kruhového potrubí</t>
  </si>
  <si>
    <r>
      <t>DN 160, 560m</t>
    </r>
    <r>
      <rPr>
        <vertAlign val="superscript"/>
        <sz val="8"/>
        <rFont val="Arial"/>
        <family val="2"/>
        <charset val="238"/>
      </rPr>
      <t>3</t>
    </r>
    <r>
      <rPr>
        <sz val="8"/>
        <rFont val="Arial"/>
        <family val="2"/>
        <charset val="238"/>
      </rPr>
      <t>hod</t>
    </r>
    <r>
      <rPr>
        <vertAlign val="superscript"/>
        <sz val="8"/>
        <rFont val="Arial"/>
        <family val="2"/>
        <charset val="238"/>
      </rPr>
      <t>-1</t>
    </r>
    <r>
      <rPr>
        <sz val="8"/>
        <rFont val="Arial"/>
        <family val="2"/>
        <charset val="238"/>
      </rPr>
      <t>/0Pa</t>
    </r>
  </si>
  <si>
    <t>Servisní vypínač</t>
  </si>
  <si>
    <t>Pružná manžeta</t>
  </si>
  <si>
    <t>Spona</t>
  </si>
  <si>
    <t>Zpětná klapka - kruhová - pozinkovaná</t>
  </si>
  <si>
    <t>5.2</t>
  </si>
  <si>
    <r>
      <t>DN 200, 1040m</t>
    </r>
    <r>
      <rPr>
        <vertAlign val="superscript"/>
        <sz val="8"/>
        <rFont val="Arial"/>
        <family val="2"/>
        <charset val="238"/>
      </rPr>
      <t>3</t>
    </r>
    <r>
      <rPr>
        <sz val="8"/>
        <rFont val="Arial"/>
        <family val="2"/>
        <charset val="238"/>
      </rPr>
      <t>hod</t>
    </r>
    <r>
      <rPr>
        <vertAlign val="superscript"/>
        <sz val="8"/>
        <rFont val="Arial"/>
        <family val="2"/>
        <charset val="238"/>
      </rPr>
      <t>-1</t>
    </r>
    <r>
      <rPr>
        <sz val="8"/>
        <rFont val="Arial"/>
        <family val="2"/>
        <charset val="238"/>
      </rPr>
      <t>/0Pa</t>
    </r>
  </si>
  <si>
    <t>5.3-4</t>
  </si>
  <si>
    <t>5.5</t>
  </si>
  <si>
    <t>5.6</t>
  </si>
  <si>
    <t>5.7</t>
  </si>
  <si>
    <t>5.8</t>
  </si>
  <si>
    <t>5.8-13</t>
  </si>
  <si>
    <t>5.14</t>
  </si>
  <si>
    <t>DN160-250</t>
  </si>
  <si>
    <t>DN250</t>
  </si>
  <si>
    <t>DN 250</t>
  </si>
  <si>
    <t>6. Klimatizace</t>
  </si>
  <si>
    <t>6.1</t>
  </si>
  <si>
    <t>Venkovní kondenzační jednotka Standard invertor R410A</t>
  </si>
  <si>
    <r>
      <t>Q</t>
    </r>
    <r>
      <rPr>
        <vertAlign val="subscript"/>
        <sz val="8"/>
        <rFont val="Arial"/>
        <family val="2"/>
        <charset val="238"/>
      </rPr>
      <t>ch/t</t>
    </r>
    <r>
      <rPr>
        <sz val="8"/>
        <rFont val="Arial"/>
        <family val="2"/>
        <charset val="238"/>
      </rPr>
      <t>= 5/5,8 kW (R410a)</t>
    </r>
  </si>
  <si>
    <t>6.2</t>
  </si>
  <si>
    <t>Vnitřníkazetová jednotka R410A</t>
  </si>
  <si>
    <t>Čelní panel pro 4 cestné kazety</t>
  </si>
  <si>
    <t>kabelový ovladač je součástí vnitřní jednotky</t>
  </si>
  <si>
    <t>Měděnné potrubí kapalina/plyn včetně izolace a komunikační kabeláže mezi jednotkami</t>
  </si>
  <si>
    <t>6,35/12,7 mm</t>
  </si>
  <si>
    <t>6.4</t>
  </si>
  <si>
    <r>
      <t>Q</t>
    </r>
    <r>
      <rPr>
        <vertAlign val="subscript"/>
        <sz val="8"/>
        <rFont val="Arial"/>
        <family val="2"/>
        <charset val="238"/>
      </rPr>
      <t>ch/t</t>
    </r>
    <r>
      <rPr>
        <sz val="8"/>
        <rFont val="Arial"/>
        <family val="2"/>
        <charset val="238"/>
      </rPr>
      <t>= 3,5 kW (R410a)</t>
    </r>
  </si>
  <si>
    <t>6.5</t>
  </si>
  <si>
    <t>Vnitřnínástěnná jednotka R410A včetně infra ovladače</t>
  </si>
  <si>
    <t>6,35/9,52 mm</t>
  </si>
  <si>
    <t>6.7</t>
  </si>
  <si>
    <r>
      <t>Q</t>
    </r>
    <r>
      <rPr>
        <vertAlign val="subscript"/>
        <sz val="8"/>
        <rFont val="Arial"/>
        <family val="2"/>
        <charset val="238"/>
      </rPr>
      <t>ch/t</t>
    </r>
    <r>
      <rPr>
        <sz val="8"/>
        <rFont val="Arial"/>
        <family val="2"/>
        <charset val="238"/>
      </rPr>
      <t>= 12,5/14 kW (R410a)</t>
    </r>
  </si>
  <si>
    <t>6.8</t>
  </si>
  <si>
    <t>Cu rozbočka SCAC Synchro</t>
  </si>
  <si>
    <t>6,35/9,52/12,7/15,88 mm</t>
  </si>
  <si>
    <t>6.10</t>
  </si>
  <si>
    <t>6.11</t>
  </si>
  <si>
    <t>6.13</t>
  </si>
  <si>
    <t>6.14</t>
  </si>
  <si>
    <t>6.15</t>
  </si>
  <si>
    <t>6.16</t>
  </si>
  <si>
    <t>6.17</t>
  </si>
  <si>
    <r>
      <t>Q</t>
    </r>
    <r>
      <rPr>
        <vertAlign val="subscript"/>
        <sz val="8"/>
        <rFont val="Arial"/>
        <family val="2"/>
        <charset val="238"/>
      </rPr>
      <t>ch/t</t>
    </r>
    <r>
      <rPr>
        <sz val="8"/>
        <rFont val="Arial"/>
        <family val="2"/>
        <charset val="238"/>
      </rPr>
      <t>= 13,9/15,3 kW (R410a)</t>
    </r>
  </si>
  <si>
    <t>6.18</t>
  </si>
  <si>
    <t>Kabelový ovladač je součástí vnitřní jednotky</t>
  </si>
  <si>
    <t>6.19</t>
  </si>
  <si>
    <t>6.20</t>
  </si>
  <si>
    <t>Venkovní kondenzační jednotka, 12,7/28,58 mm</t>
  </si>
  <si>
    <r>
      <t>Q</t>
    </r>
    <r>
      <rPr>
        <vertAlign val="subscript"/>
        <sz val="8"/>
        <rFont val="Arial"/>
        <family val="2"/>
        <charset val="238"/>
      </rPr>
      <t>ch/t</t>
    </r>
    <r>
      <rPr>
        <sz val="8"/>
        <rFont val="Arial"/>
        <family val="2"/>
        <charset val="238"/>
      </rPr>
      <t>= 33,6/33,6 kW (R410a)</t>
    </r>
  </si>
  <si>
    <t>6.21</t>
  </si>
  <si>
    <t>Vnitřní jednotka kazetová 4cestná, 6,35/12,7 mm</t>
  </si>
  <si>
    <r>
      <t>Q</t>
    </r>
    <r>
      <rPr>
        <vertAlign val="subscript"/>
        <sz val="8"/>
        <rFont val="Arial"/>
        <family val="2"/>
        <charset val="238"/>
      </rPr>
      <t>ch/t</t>
    </r>
    <r>
      <rPr>
        <sz val="8"/>
        <rFont val="Arial"/>
        <family val="2"/>
        <charset val="238"/>
      </rPr>
      <t>= 2,2/2,5kW (R410a)</t>
    </r>
  </si>
  <si>
    <t>6.22</t>
  </si>
  <si>
    <r>
      <t>Q</t>
    </r>
    <r>
      <rPr>
        <vertAlign val="subscript"/>
        <sz val="8"/>
        <rFont val="Arial"/>
        <family val="2"/>
        <charset val="238"/>
      </rPr>
      <t>ch/t</t>
    </r>
    <r>
      <rPr>
        <sz val="8"/>
        <rFont val="Arial"/>
        <family val="2"/>
        <charset val="238"/>
      </rPr>
      <t>= 1,6/1,8kW (R410a)</t>
    </r>
  </si>
  <si>
    <t>6.23</t>
  </si>
  <si>
    <r>
      <t>Q</t>
    </r>
    <r>
      <rPr>
        <vertAlign val="subscript"/>
        <sz val="8"/>
        <rFont val="Arial"/>
        <family val="2"/>
        <charset val="238"/>
      </rPr>
      <t>ch/t</t>
    </r>
    <r>
      <rPr>
        <sz val="8"/>
        <rFont val="Arial"/>
        <family val="2"/>
        <charset val="238"/>
      </rPr>
      <t>= 2,8/3,6kW (R410a)</t>
    </r>
  </si>
  <si>
    <t>6.24</t>
  </si>
  <si>
    <r>
      <t>Q</t>
    </r>
    <r>
      <rPr>
        <vertAlign val="subscript"/>
        <sz val="8"/>
        <rFont val="Arial"/>
        <family val="2"/>
        <charset val="238"/>
      </rPr>
      <t>ch/t</t>
    </r>
    <r>
      <rPr>
        <sz val="8"/>
        <rFont val="Arial"/>
        <family val="2"/>
        <charset val="238"/>
      </rPr>
      <t>= 3,6/4kW (R410a)</t>
    </r>
  </si>
  <si>
    <t>Kabelový ovladač</t>
  </si>
  <si>
    <t>Cu rozbočka Multi V</t>
  </si>
  <si>
    <t xml:space="preserve">Měděnné potrubí kapalina/plyn včetně izolace </t>
  </si>
  <si>
    <t>6,35/9,52/12,7/15,88/19,05/22,2/28,58 mm</t>
  </si>
  <si>
    <t>Dodávka a propojení venkovní a vnitřních jednotek - komunikační kabeláž</t>
  </si>
  <si>
    <t>Propojení ovladače komunikační kabeláží vč. kabelu a úchytného materiálu</t>
  </si>
  <si>
    <t>Kotvení a uložení svazků Cu potrubí včetně rámečků a žlabů</t>
  </si>
  <si>
    <t>Doplnění chladiva R410a včetně obalového materiálu a ekologické likvidace</t>
  </si>
  <si>
    <t>Zkouška těsnosti potrubí, vstupní revize, vč. založení evidenční knihy chladícího zařízení</t>
  </si>
  <si>
    <t>Zprovoznění zařízení autorizovaným technikem</t>
  </si>
  <si>
    <t>Náklady na dopravu</t>
  </si>
  <si>
    <t>Vnitrostaveništní doprava</t>
  </si>
  <si>
    <t>Demomtáž - nutno upřesnit rozsah před započetím prací 120 hod</t>
  </si>
  <si>
    <t>Úprava na stávajích vzduchotechnických rozvodech</t>
  </si>
  <si>
    <t>Montážní, těsnící a spojovací materiál</t>
  </si>
  <si>
    <t>Komplexní vyzkoušení a zaregulování systému, zaškolení obsluhy</t>
  </si>
  <si>
    <t>Značení vzduchotechnického zařízení a potrubí dle platných ČSN</t>
  </si>
  <si>
    <t>Nepředvídatelné práce a činnosti vyplývající z průběhu provádění prací budou vyčísleny, doloženy a uplatněny u investora jako vícepráce</t>
  </si>
  <si>
    <t>Ekologická likvidace odpadu</t>
  </si>
  <si>
    <t>Měření hluku od VZT zařízení</t>
  </si>
  <si>
    <t>Předávací dokumentace</t>
  </si>
  <si>
    <t>Dokumentace skutečného stavu</t>
  </si>
  <si>
    <t xml:space="preserve">CELKEM </t>
  </si>
  <si>
    <t>POZNÁMKA</t>
  </si>
  <si>
    <t xml:space="preserve"> - stavba zajistí provedení otvorů pro průchody vzduchovodů stěnami a stropy, vyjma vrtaných prostupů do DN100mm a pro prostupy Cu potrubí chladiva</t>
  </si>
  <si>
    <t xml:space="preserve"> - stavba zajistí zapravení a začištění všech otvorů po montáži vzduchovodů, vzduchovody v prostupech stěnami budou obaleny izolací zabraňující přenášení chvění </t>
  </si>
  <si>
    <t xml:space="preserve"> - stavba zajistí zapravení a začištění všech otvorů po montáži vzduchovodů, hydroizolace bude vytažena na sokl</t>
  </si>
  <si>
    <t xml:space="preserve"> - stavba zajistí dodávku a osazení revizních otvorů a dvířek </t>
  </si>
  <si>
    <t xml:space="preserve"> - stavba zajistí dodávku požárních ucpávek</t>
  </si>
  <si>
    <t xml:space="preserve"> - stavba zajistí dodávku dveřních mřížek nebo podřezání dveří bez prahu</t>
  </si>
  <si>
    <t xml:space="preserve"> - stavba zajistí rámy pod vzduchotechnické a chladící jednotky dle statického výpočtu</t>
  </si>
  <si>
    <t xml:space="preserve"> - stavba zajistí ztužidla v rovině střechy pro prostupy střechou a pod zařízení na střeše dle statického výpočtu</t>
  </si>
  <si>
    <t>Rozpočet a výkaz výměr je pouze jednou z částí projektu. Pro nacenění díla musí realizační firma brát v úvahu také kompletní výkresovou dokumentaci a případné chybějících komponentů nebo úkonů do cenové nabídky tento doplnit, 
aby bylo dílo kompletní. Prostudování kompletní dokumentace je nutnou podmínkou předložení nabídky. Před naceněnín zkontrolovat v digitální verzi souboru, jestli není část řádku položky skryta a informace o výrobku tak neúplná.</t>
  </si>
  <si>
    <t>U všech výrobků, které jsou specifikovány pouze technickými daty dodavatel předloží technický list výrobku k odsouhlasení projektantem</t>
  </si>
  <si>
    <t>Nádražní 4 - Masna SO 02</t>
  </si>
  <si>
    <t xml:space="preserve">VZT jednotka - venkovní provedení s komorami uspořádanými nad sebou vč. příslušenství.
Přívodní část: sací komora - uzavírací klapky (servopohon s havarijní funkcí), filtr s tř. filtrace F87, tlumič hluku, deskový rekuperátor  (účinnost min.80%) s obtokem (servopohony bez havarijní funkce), ventilátor s EC technologií, přímý chladič vč. eliminátoru kapek,  vodní ohřívač, pružná manžeta. 
Odvodní část: pružná manžeta, filtr s tř. filtrace F7, deskový rekuperátor, ventilátor s EC technologií, tlumič hluku, koncový panel - pružná manžeta,  uzavírací klapky (servopohon s havarijní funkcí). Prvky regulace - ovládací rozvaděč s regulátorem včetně softwaru, prostorovýpřístroj čidla, diferenční tlakové spínače, servopohony klapek, regulace ohřevu, topný kabel s termostatem, sifony.  </t>
  </si>
  <si>
    <r>
      <t>Vp=3500m</t>
    </r>
    <r>
      <rPr>
        <vertAlign val="superscript"/>
        <sz val="8"/>
        <rFont val="Arial"/>
        <family val="2"/>
        <charset val="238"/>
      </rPr>
      <t>3</t>
    </r>
    <r>
      <rPr>
        <sz val="8"/>
        <rFont val="Arial"/>
        <family val="2"/>
        <charset val="238"/>
      </rPr>
      <t>h</t>
    </r>
    <r>
      <rPr>
        <vertAlign val="superscript"/>
        <sz val="8"/>
        <rFont val="Arial"/>
        <family val="2"/>
        <charset val="238"/>
      </rPr>
      <t>-1</t>
    </r>
    <r>
      <rPr>
        <sz val="8"/>
        <rFont val="Arial"/>
        <family val="2"/>
        <charset val="238"/>
      </rPr>
      <t xml:space="preserve">, 
Pext.p=300Pa 
Vo=3500m3h-1
Pext.o=400Pa
Qt= 7,0 kW (EL)
  Qch= 17,8 kW (R410A)
</t>
    </r>
  </si>
  <si>
    <t>Montážní rám VZT jednotky, ocelová konstrukce dodávkou stavby</t>
  </si>
  <si>
    <t>Rýhovaná guma pro uložení jednotky</t>
  </si>
  <si>
    <t>Kabeláž MaR a zprovoznění zařízení včetně zdroje chladu autorizovaným technikem</t>
  </si>
  <si>
    <t>Koordinace prací s navazujícími profesemi</t>
  </si>
  <si>
    <t>2.2</t>
  </si>
  <si>
    <t>Kulisový tlumič hluku</t>
  </si>
  <si>
    <t>100x 790x1000.1</t>
  </si>
  <si>
    <t>100x 790x1000.2</t>
  </si>
  <si>
    <t>100x 790x1000.3</t>
  </si>
  <si>
    <r>
      <t>360-850 m</t>
    </r>
    <r>
      <rPr>
        <vertAlign val="superscript"/>
        <sz val="8"/>
        <rFont val="Arial"/>
        <family val="2"/>
        <charset val="238"/>
      </rPr>
      <t>3</t>
    </r>
    <r>
      <rPr>
        <sz val="8"/>
        <rFont val="Arial"/>
        <family val="2"/>
        <charset val="238"/>
      </rPr>
      <t>h</t>
    </r>
    <r>
      <rPr>
        <vertAlign val="superscript"/>
        <sz val="8"/>
        <rFont val="Arial"/>
        <family val="2"/>
        <charset val="238"/>
      </rPr>
      <t>-1</t>
    </r>
  </si>
  <si>
    <t>2.4</t>
  </si>
  <si>
    <t>Kuchyňská digestoř nástěnná</t>
  </si>
  <si>
    <t>800x800</t>
  </si>
  <si>
    <t>2.5</t>
  </si>
  <si>
    <t>1000x800</t>
  </si>
  <si>
    <t>2.6</t>
  </si>
  <si>
    <t>2600x800</t>
  </si>
  <si>
    <t xml:space="preserve">Vyústka odvodní </t>
  </si>
  <si>
    <t>225x125</t>
  </si>
  <si>
    <t>2.8</t>
  </si>
  <si>
    <t xml:space="preserve">Vyústka přívodní </t>
  </si>
  <si>
    <t>625x325</t>
  </si>
  <si>
    <t>2.9</t>
  </si>
  <si>
    <t>Odlučovače tuku celonerezové vertikální</t>
  </si>
  <si>
    <t>525x225</t>
  </si>
  <si>
    <t>2.10-13</t>
  </si>
  <si>
    <t>2.14</t>
  </si>
  <si>
    <t>2.15</t>
  </si>
  <si>
    <t>Tepelná a hluková izolace z desek z kamenné vlny tl. 60mm s Al polepem - plní funkci požární izolace s odolností dle PBŘ</t>
  </si>
  <si>
    <t>Tepelná a hluková izolace z desek z kamenné vlny tl. 80mm s Al polepem - plní funkci požární izolace s odolností EI 30 DP1</t>
  </si>
  <si>
    <t>80 mm</t>
  </si>
  <si>
    <t>6.26</t>
  </si>
  <si>
    <t>Venkovní kondenzační jednotka Standard invertor R410A pro VZT jednotku 12,7/28,58 mm</t>
  </si>
  <si>
    <r>
      <t>Q</t>
    </r>
    <r>
      <rPr>
        <vertAlign val="subscript"/>
        <sz val="8"/>
        <rFont val="Arial"/>
        <family val="2"/>
        <charset val="238"/>
      </rPr>
      <t>ch/t</t>
    </r>
    <r>
      <rPr>
        <sz val="8"/>
        <rFont val="Arial"/>
        <family val="2"/>
        <charset val="238"/>
      </rPr>
      <t>= 13,5/15,5 kW (R410a)</t>
    </r>
  </si>
  <si>
    <t>VZT řídící box</t>
  </si>
  <si>
    <t>Řízení na základě zpětného vzduchu (prostorové teploty), originál LG</t>
  </si>
  <si>
    <t>EEV ventil je součástí KJ</t>
  </si>
  <si>
    <t>6.27</t>
  </si>
  <si>
    <t>9,52/15,88 mm</t>
  </si>
  <si>
    <t>Rozpočet a výkaz výměr je pouze jednou z částí projektu. Pro nacenění díla musí realizační firma brát v úvahu také kompletní výkresovou dokumentaci a případné chybějících komponentů nebo úkonů do cenové nabídky tento doplnit, aby bylo dílo kompletní. Prostudování kompletní dokumentace je nutnou podmínkou předložení nabídky. Před naceněnín zkontrolovat v digitální verzi souboru, jestli není část řádku položky skryta a informace o výrobku tak neúplná.</t>
  </si>
  <si>
    <t>Zakázka:</t>
  </si>
  <si>
    <t>Nádražní 4 Brno -ZTI</t>
  </si>
  <si>
    <t>IČ:</t>
  </si>
  <si>
    <t>1</t>
  </si>
  <si>
    <t>Přípravné a přidružené práce</t>
  </si>
  <si>
    <t>721</t>
  </si>
  <si>
    <t>Vnitřní kanalizace</t>
  </si>
  <si>
    <t>722</t>
  </si>
  <si>
    <t>Vnitřní vodovod</t>
  </si>
  <si>
    <t>725</t>
  </si>
  <si>
    <t>Zařizovací předměty</t>
  </si>
  <si>
    <t>Poznámky</t>
  </si>
  <si>
    <t xml:space="preserve">Rozpočet a výkaz výměr je pouze jednou z částí projektu. Pro nacenění díla musí realizační firma brát v úvahu také kompletní výkresovou dokumentaci a případné chybějících komponentů nebo úkonů do cenové nabídky tento doplnit, aby bylo dílo kompletní.
Prostudování kompletní dokumentace je nutnou podmínkou předložení nabídky. Před naceněnín zkontrolovat v digitální verzi souboru, jestli není část řádku položky skryta a informace o výrobku tak neúplná.
U všech výrobků, které jsou specifikovány pouze technickými daty dodavatel předloží technický list výrobku k odsouhlasení projektantem.
</t>
  </si>
  <si>
    <t>Z:</t>
  </si>
  <si>
    <t>C:</t>
  </si>
  <si>
    <t>CAS_STR</t>
  </si>
  <si>
    <t>Cen. soustava</t>
  </si>
  <si>
    <t>139711101RT3</t>
  </si>
  <si>
    <t>Vykopávka v uzavřených prostorách v hor.1-4, hornina 3</t>
  </si>
  <si>
    <t>m3</t>
  </si>
  <si>
    <t>POL1_0</t>
  </si>
  <si>
    <t>162701105R00</t>
  </si>
  <si>
    <t>Vodorovné přemístění výkopku z hor. do 10000 m</t>
  </si>
  <si>
    <t>167101101R00</t>
  </si>
  <si>
    <t>Nakládání výkopku</t>
  </si>
  <si>
    <t>174101101R00</t>
  </si>
  <si>
    <t>Zásyp jam, rýh, šachet se zhutněním</t>
  </si>
  <si>
    <t>175101101RT2</t>
  </si>
  <si>
    <t>Obsyp potrubí bez prohození sypaniny, s dodáním štěrkopísku frakce 0 - 22 mm</t>
  </si>
  <si>
    <t>199000002R00</t>
  </si>
  <si>
    <t>Poplatek za skládku</t>
  </si>
  <si>
    <t>451572111RK1</t>
  </si>
  <si>
    <t>Lože pod potrubí z kameniva těženého 0 - 4 mm, kraj Jihomoravský</t>
  </si>
  <si>
    <t>115100001RAA</t>
  </si>
  <si>
    <t>Čerpání vody na výšku 10 m, do 500 l, včetně pohotovosti čerpací soupravy</t>
  </si>
  <si>
    <t>POL2_0</t>
  </si>
  <si>
    <t>721176102R00</t>
  </si>
  <si>
    <t>Potrubí HT připojovací DN 40 x 1,8 mm</t>
  </si>
  <si>
    <t>721176103R00</t>
  </si>
  <si>
    <t>Potrubí HT připojovací DN 50 x 1,8 mm</t>
  </si>
  <si>
    <t>721176104R00</t>
  </si>
  <si>
    <t>Potrubí HT připojovací D 75 x 1,9 mm</t>
  </si>
  <si>
    <t>721176105R00</t>
  </si>
  <si>
    <t>Potrubí HT připojovací DN 100 x 2,7 mm</t>
  </si>
  <si>
    <t>721176114R00</t>
  </si>
  <si>
    <t>Potrubí HT odpadní svislé DN 70 x 1,9 mm</t>
  </si>
  <si>
    <t>721176115R00</t>
  </si>
  <si>
    <t>Potrubí HT odpadní svislé DN 100 x 2,7 mm</t>
  </si>
  <si>
    <t>721176116R00</t>
  </si>
  <si>
    <t>Potrubí HT odpadní svislé DN 125 x 3,1 mm</t>
  </si>
  <si>
    <t>721176117R00</t>
  </si>
  <si>
    <t>Potrubí HT odpadní svislé DN 160 x 3,9 mm</t>
  </si>
  <si>
    <t>721176212R00</t>
  </si>
  <si>
    <t>Potrubí KG DN 100 x 3,2 mm</t>
  </si>
  <si>
    <t>721176213R00</t>
  </si>
  <si>
    <t>Potrubí KG DN 125 x 3,2 mm</t>
  </si>
  <si>
    <t>721176214R00</t>
  </si>
  <si>
    <t>Potrubí KG DN 150 x 4,0 mm</t>
  </si>
  <si>
    <t>721176225R00</t>
  </si>
  <si>
    <t>Potrubí KG DN 200 x 4,9 mm</t>
  </si>
  <si>
    <t>Mimo RTS</t>
  </si>
  <si>
    <t>Potrubí PE SDR11 D63</t>
  </si>
  <si>
    <t>Zpětná klapka proti vzduté vodě, DN200</t>
  </si>
  <si>
    <t>Zpětná klapka proti vzduté vodě, DN125</t>
  </si>
  <si>
    <t>Rozebrání a sestavení SDK podhledů</t>
  </si>
  <si>
    <t>Odpadní kalich s pojistkou proti vyschnutí</t>
  </si>
  <si>
    <t>721273150RT1</t>
  </si>
  <si>
    <t>Přivzdušňovací venti, l, mřížka 300x300mm</t>
  </si>
  <si>
    <t>Vpust DN100 svislý odtok izolační límec, suchá klapka</t>
  </si>
  <si>
    <t>Ponorné čerpadlo, pro čerpání splaškových vod</t>
  </si>
  <si>
    <t>Dopravní výška 30m Průtok 3m3/h</t>
  </si>
  <si>
    <t>POP</t>
  </si>
  <si>
    <t>plovákový spínač</t>
  </si>
  <si>
    <t>integrovaná jednotka pro řízení čerpadla</t>
  </si>
  <si>
    <t xml:space="preserve">Václav Trégl. </t>
  </si>
  <si>
    <t>Lapač střešních splavenin, DN125-150</t>
  </si>
  <si>
    <t>721273145R00</t>
  </si>
  <si>
    <t>Hlavice ventilační z PVC DN100/70</t>
  </si>
  <si>
    <t>721194104R00</t>
  </si>
  <si>
    <t>Vyvedení odpadních výpustek D 40 x 1,8</t>
  </si>
  <si>
    <t>721194105R00</t>
  </si>
  <si>
    <t>Vyvedení odpadních výpustek D 50 x 1,8</t>
  </si>
  <si>
    <t>721194109R00</t>
  </si>
  <si>
    <t>Vyvedení odpadních výpustek D 110 x 2,3</t>
  </si>
  <si>
    <t>Protipožární manžeta, odolnost dle PBŘ</t>
  </si>
  <si>
    <t>721290111R00</t>
  </si>
  <si>
    <t>Zkouška těsnosti kanalizace vodou DN 125</t>
  </si>
  <si>
    <t>721140802R00</t>
  </si>
  <si>
    <t>Demontáž potrubí litinového DN 100</t>
  </si>
  <si>
    <t>721242804R00</t>
  </si>
  <si>
    <t>Demontáž lapače střešních splavenin DN 125</t>
  </si>
  <si>
    <t>998721101R00</t>
  </si>
  <si>
    <t>Přesun hmot pro vnitřní kanalizaci, výšky do 24 m</t>
  </si>
  <si>
    <t>t</t>
  </si>
  <si>
    <t>Zhotovení drážky ve zdi cihlovém</t>
  </si>
  <si>
    <t>Zazdění drážky</t>
  </si>
  <si>
    <t>Začištění drážky, konečná úprava</t>
  </si>
  <si>
    <t>Pasportizace stávající kanalizace, doplnění projektové dokumentace</t>
  </si>
  <si>
    <t>Potrubí z PP-RCT, D 20mm</t>
  </si>
  <si>
    <t>Potrubí z PP-RCT, D 25mm</t>
  </si>
  <si>
    <t>Potrubí z PP-RCT, D 32mm</t>
  </si>
  <si>
    <t>Potrubí z PP-RCT, D 40mm</t>
  </si>
  <si>
    <t>Potrubí z PP-RCT, D 50mm</t>
  </si>
  <si>
    <t>Potrubí z PP-RCT, D 63mm</t>
  </si>
  <si>
    <t>Potrubí z PP-RCT, D 75mm</t>
  </si>
  <si>
    <t>Izolace potrubí návleková včetně izolace tvarovek , d22/6-10mm,Montáž+dodávka,lepící páska</t>
  </si>
  <si>
    <t>Izolace potrubí z min.vlny včetně izolace tvarovek, d28/6mm,povrchová úpr.AL,montáž+dodávka,lep. p</t>
  </si>
  <si>
    <t>Izolace potrubí z min.vlny včetně izolace tvarovek, na d32/30mm,povrchová úpr.AL,montáž+dodávka,lep. p</t>
  </si>
  <si>
    <t>Izolace potrubí z min.vlny včetně izolace tvarovek, na d35/6mm,povrchová úpr.AL,montáž+dodávka,lep. p</t>
  </si>
  <si>
    <t>Izolace potrubí z min.vlny včetně izolace tvarovek, na d40/30mm,povrchová úpr.AL,montáž+dodávka,lep. p</t>
  </si>
  <si>
    <t>Izolace potrubí z min.vlny včetně izolace tvarovek, na d40/40mm,povrchová úpr.AL,montáž+dodávka,lep. p</t>
  </si>
  <si>
    <t>Izolace potrubí z min.vlny včetně izolace tvarovek, na d42/10mm,povrchová úpr.AL,montáž+dodávka,lep. p</t>
  </si>
  <si>
    <t>Izolace potrubí z min.vlny včetně izolace tvarovek, na d52/10mm,povrchová úpr.AL,montáž+dodávka,lep. p</t>
  </si>
  <si>
    <t>Izolace potrubí z min.vlny včetně izolace tvarovek, na d63/40mm,povrchová úpr.AL,montáž+dodávka,lep. p</t>
  </si>
  <si>
    <t>Izolace potrubí z min.vlny včetně izolace tvarovek, na d65/10mm,povrchová úpr.AL,montáž+dodávka,lep. p</t>
  </si>
  <si>
    <t>Izolace potrubí z min.vlny včetně izolace tvarovek, na d76/10mm,povrchová úpr.AL,montáž+dodávka,lep. p</t>
  </si>
  <si>
    <t>722130233R00</t>
  </si>
  <si>
    <t>Potrubí z trub.závit.pozink.svařovan. 11343,DN 25</t>
  </si>
  <si>
    <t>722130234R00</t>
  </si>
  <si>
    <t>Potrubí z trub.závit.pozink.svařovan. 11343,DN 32</t>
  </si>
  <si>
    <t>722130236R00</t>
  </si>
  <si>
    <t>Potrubí z trub.závit.pozink.svařovan. 11343,DN 50</t>
  </si>
  <si>
    <t>722190401R00</t>
  </si>
  <si>
    <t>Vyvedení a upevnění výpustek DN 15</t>
  </si>
  <si>
    <t>722254231RT2</t>
  </si>
  <si>
    <t>Hydrantový systém, box nerez, průměr 19/30, stálotvará hadice</t>
  </si>
  <si>
    <t>Vodoměr s dálkovým odečtem Qn1,5m3/h</t>
  </si>
  <si>
    <t>Vodoměr s dálkovým odečtem Qn2,5m3/h</t>
  </si>
  <si>
    <t xml:space="preserve">Kulový kohout DN15 </t>
  </si>
  <si>
    <t>Kulový kohout DN20</t>
  </si>
  <si>
    <t>Kulový kohout DN32</t>
  </si>
  <si>
    <t>Kulový kohout DN50</t>
  </si>
  <si>
    <t>Zdroj napětí 230V/12 pro 1-3 zařízení</t>
  </si>
  <si>
    <t>Samoregulační ventil pro cirkulaci DN15</t>
  </si>
  <si>
    <t>Kulový kohout s vypouštěním DN15</t>
  </si>
  <si>
    <t>Kulový kohout s vypouštěním DN40</t>
  </si>
  <si>
    <t>Oddělovač systémů DN50, typ EA</t>
  </si>
  <si>
    <t>Kulový kohout s připojením na hadici DN15</t>
  </si>
  <si>
    <t>Protipožarní tmel 310ml</t>
  </si>
  <si>
    <t>722290234R00</t>
  </si>
  <si>
    <t>Proplach a dezinfekce vodovod.potrubí DN 80</t>
  </si>
  <si>
    <t>722290215R00</t>
  </si>
  <si>
    <t>Zkouška tlaku potrubí přírub.nebo hrdlového DN 100</t>
  </si>
  <si>
    <t>998722101R00</t>
  </si>
  <si>
    <t>Přesun hmot pro vnitřní vodovod, výšky do 24 m</t>
  </si>
  <si>
    <t>722130801R00</t>
  </si>
  <si>
    <t>Demontáž potrubí ocelových závitových DN 25</t>
  </si>
  <si>
    <t>722130802R00</t>
  </si>
  <si>
    <t>Demontáž potrubí ocelových závitových DN 40</t>
  </si>
  <si>
    <t>722130803R00</t>
  </si>
  <si>
    <t>Demontáž potrubí ocelových závitových DN 50</t>
  </si>
  <si>
    <t>722130804R00</t>
  </si>
  <si>
    <t>Demontáž potrubí ocelových závitových DN 65</t>
  </si>
  <si>
    <t>722130805R00</t>
  </si>
  <si>
    <t>Demontáž potrubí ocelových závitových DN 80</t>
  </si>
  <si>
    <t>Pasportizace stávajícího vodovodu, doplnění projektové dokumentace</t>
  </si>
  <si>
    <t>U</t>
  </si>
  <si>
    <t>umyvadlo klasické s otvorem 55cm, umyvadlová baterie stojánková, propojovací hadice 3/8“, 2x RV DN15,zápachová uzávěrka (tvar tubus) povrch chrom, upevňovací materiál,uzavíratelná vpust click clack</t>
  </si>
  <si>
    <t>S</t>
  </si>
  <si>
    <t>sprchová vanička 900x900 s vpustí a zápachovou uzávěrkou, baterie sprchová se sprchovou růžicí,zástěna dodávka stavba ,držák sprchy, zápachová uzávěrka</t>
  </si>
  <si>
    <t>WC</t>
  </si>
  <si>
    <t>klozet závěsný 53cm bílý, splachovací tlačítko kov, nádrž 9l, upevňovací prvky, předstěnová instalace, sedátko se zpomalovacím mechanismem pro závěsné klozety</t>
  </si>
  <si>
    <t>D</t>
  </si>
  <si>
    <t>Dřez nerezový(dodávka stavba), baterie stojánková, propojovací hadice 3/8“, 2x RV DN15; zápachová uzávěrka dřezová,uzavíratelná vpust</t>
  </si>
  <si>
    <t>VYL</t>
  </si>
  <si>
    <t>Závěsná keramická výlevka s plastovou mřížkou, upevňovací prvky,předstěnová instalace, mříž,nástěnná baterie Podomítková, délka ramínka 225 mm</t>
  </si>
  <si>
    <t>Pi</t>
  </si>
  <si>
    <t>Pisoár radarovým řízením splachováním, předstěnová instalace, zápachová uzávěrka , automatické splachování, upevňovací prvky</t>
  </si>
  <si>
    <t>V</t>
  </si>
  <si>
    <t>Vana smalt klasická, zápachová uzávěrka, uzavíratelná vpust,  vanová baterie,sprchová hlavice(vč. Držáku)</t>
  </si>
  <si>
    <t>Dálkové ovládání pro optoelektroniku pisoárů</t>
  </si>
  <si>
    <t>ls</t>
  </si>
  <si>
    <t>Dvířka 300x300mm</t>
  </si>
  <si>
    <t>725110814R00</t>
  </si>
  <si>
    <t>Demontáž klozetů kombinovaných</t>
  </si>
  <si>
    <t>725210821R00</t>
  </si>
  <si>
    <t>Demontáž umyvadel bez výtokových armatur</t>
  </si>
  <si>
    <t>725220841R00</t>
  </si>
  <si>
    <t>Demontáž ocelové vany</t>
  </si>
  <si>
    <t>725310823R00</t>
  </si>
  <si>
    <t>Demontáž dřezů 1dílných v kuchyňské sestavě</t>
  </si>
  <si>
    <t>725330840R00</t>
  </si>
  <si>
    <t>Demontáž výlevky ocelové nebo litinové</t>
  </si>
  <si>
    <t>725240811R00</t>
  </si>
  <si>
    <t>Demontáž sprchových kabin bez výtokových armatur</t>
  </si>
  <si>
    <t>725820801R00</t>
  </si>
  <si>
    <t>Demontáž baterie nástěnné do G 3/4</t>
  </si>
  <si>
    <t>725840860R00</t>
  </si>
  <si>
    <t>Demontáž ramene sprchy</t>
  </si>
  <si>
    <t>725840851R00</t>
  </si>
  <si>
    <t>Demontáž baterie sprch.diferenciální G 5/4x6/4</t>
  </si>
  <si>
    <t>725860811R00</t>
  </si>
  <si>
    <t>Demontáž uzávěrek zápachových jednoduchých</t>
  </si>
  <si>
    <t>998725101R00</t>
  </si>
  <si>
    <t>Přesun hmot pro zařizovací předměty, výšky do 24 m</t>
  </si>
  <si>
    <t>725860182R00</t>
  </si>
  <si>
    <t>Sifon pračkový, DN 40/50, s přípojením vody RV DN15 a odpadu sifon DN50</t>
  </si>
  <si>
    <t>Systémové uložení potrubí a zařízení</t>
  </si>
  <si>
    <t>998767101R00</t>
  </si>
  <si>
    <t>Přesun hmot pro zámečnické konstr., výšky do 24 m</t>
  </si>
  <si>
    <t>Název objektu</t>
  </si>
  <si>
    <t>SO 01.BP</t>
  </si>
  <si>
    <t>BOURACÍ PRÁCE</t>
  </si>
  <si>
    <t>Název stavby</t>
  </si>
  <si>
    <t>STL1807301</t>
  </si>
  <si>
    <t>Rozpočet :</t>
  </si>
  <si>
    <t>180730.1</t>
  </si>
  <si>
    <t>Ztížené výrobní podmínky</t>
  </si>
  <si>
    <t>Oborová přirážka</t>
  </si>
  <si>
    <t>Přesun stavebních kapacit</t>
  </si>
  <si>
    <t>Provoz investora</t>
  </si>
  <si>
    <t>Kompletační činnost (IČD)</t>
  </si>
  <si>
    <t>Rezerva rozpočtu</t>
  </si>
  <si>
    <t>113106121R00</t>
  </si>
  <si>
    <t xml:space="preserve">Rozebrání dlažeb z betonových dlaždic na sucho </t>
  </si>
  <si>
    <t>(1,255+0,35)*1,6</t>
  </si>
  <si>
    <t>139601102R00</t>
  </si>
  <si>
    <t xml:space="preserve">Ruční výkop jam, rýh a šachet v hornině tř. 3 </t>
  </si>
  <si>
    <t>pro betonáž základů:1,5*2,3*1,0</t>
  </si>
  <si>
    <t>výtah na odpady:2,25*1,6*1,255+1,255*1,6*0,3</t>
  </si>
  <si>
    <t>162201203R00</t>
  </si>
  <si>
    <t xml:space="preserve">Vodorovné přemíst.výkopku, kolečko hor.1-4, do 10m </t>
  </si>
  <si>
    <t>162201210R00</t>
  </si>
  <si>
    <t xml:space="preserve">Příplatek za dalš.10 m, kolečko, výkop. z hor.1- 4 </t>
  </si>
  <si>
    <t xml:space="preserve">Vodorovné přemístění výkopku z hor.1-4 do 10000 m </t>
  </si>
  <si>
    <t xml:space="preserve">Nakládání výkopku z hor.1-4 v množství do 100 m3 </t>
  </si>
  <si>
    <t>171201201R00</t>
  </si>
  <si>
    <t xml:space="preserve">Uložení zeminy na skládku vč.poplatku </t>
  </si>
  <si>
    <t>63</t>
  </si>
  <si>
    <t>Podlahy a podlahové konstrukce</t>
  </si>
  <si>
    <t>633811111U00</t>
  </si>
  <si>
    <t xml:space="preserve">Broušení podlah beton -2mm </t>
  </si>
  <si>
    <t>BS1 :</t>
  </si>
  <si>
    <t>2.PP,1.PP:286,46+84,87</t>
  </si>
  <si>
    <t>7.NP lodžie:3,7*0,4*10</t>
  </si>
  <si>
    <t>BS2 1.PP:51,34+34,71+16,0+49,78+18,32+5,12+80,12+5,84+5,21</t>
  </si>
  <si>
    <t>BS3 1.PP:25,97+21,98+38,48+25,4</t>
  </si>
  <si>
    <t>BS4 1.PP:11,32+13,14+10,3</t>
  </si>
  <si>
    <t>BS6 1.PP:14,68+13,12+7,36</t>
  </si>
  <si>
    <t>8.NP lodžie:(8,165*2+12,16+3,92+8,04)*0,65</t>
  </si>
  <si>
    <t>2.NP terasa:20,78</t>
  </si>
  <si>
    <t>633811119U00</t>
  </si>
  <si>
    <t xml:space="preserve">Přípl broušení bet podlah ZKD 1mm </t>
  </si>
  <si>
    <t>881,3925*3</t>
  </si>
  <si>
    <t>9</t>
  </si>
  <si>
    <t>Ostatní konstrukce, bourání</t>
  </si>
  <si>
    <t>9001R</t>
  </si>
  <si>
    <t xml:space="preserve">Zakrývání konstrukcí, zabezpečení proti poškození </t>
  </si>
  <si>
    <t>zakrytí stáv.kamenného obkladu m.č.1.01-1.04 a venkovního obkladu vstupního portálu během stavebních prací:</t>
  </si>
  <si>
    <t>zakrytí v bytech a prostorách, dotčených stavbou:</t>
  </si>
  <si>
    <t>94</t>
  </si>
  <si>
    <t>Lešení a stavební výtahy</t>
  </si>
  <si>
    <t>941941042R00</t>
  </si>
  <si>
    <t xml:space="preserve">Montáž lešení leh.řad.s podlahami,š.1,2 m, H 30 m </t>
  </si>
  <si>
    <t>cena za fasádní lešení je zahrnuta do rozpočtu nového stavu:</t>
  </si>
  <si>
    <t>0</t>
  </si>
  <si>
    <t>941955002R00</t>
  </si>
  <si>
    <t xml:space="preserve">Lešení lehké pomocné, výška podlahy do 1,9 m </t>
  </si>
  <si>
    <t>95</t>
  </si>
  <si>
    <t>Dokončovací konstrukce na pozemních stavbách</t>
  </si>
  <si>
    <t>95290111R</t>
  </si>
  <si>
    <t>Úklid prostor, dotčených stavbou v průběhu výstavby</t>
  </si>
  <si>
    <t>96</t>
  </si>
  <si>
    <t>Bourání konstrukcí</t>
  </si>
  <si>
    <t>240000001RR</t>
  </si>
  <si>
    <t xml:space="preserve">Demontáž rozvodů vzduchotechniky,likvidace </t>
  </si>
  <si>
    <t>240000002RR</t>
  </si>
  <si>
    <t xml:space="preserve">Demontáž systému hydrantu vč.vysekání potrubí </t>
  </si>
  <si>
    <t>240000033RR</t>
  </si>
  <si>
    <t xml:space="preserve">Demontáž izolace potrubí </t>
  </si>
  <si>
    <t>767581801R00</t>
  </si>
  <si>
    <t xml:space="preserve">Demontáž podhledů - kazet </t>
  </si>
  <si>
    <t>1.NP lékárna:60,09+1,7+4,8+1,11*2+8,62+10,2+11,76+5,76+9,21+9,44+1,87</t>
  </si>
  <si>
    <t>961044111R00</t>
  </si>
  <si>
    <t xml:space="preserve">Bourání základů z betonu prostého </t>
  </si>
  <si>
    <t>základ rozvaděče:1,15*3,7*0,25</t>
  </si>
  <si>
    <t>962031123R00</t>
  </si>
  <si>
    <t xml:space="preserve">Bourání příček z cihel pálených děrovan. tl. 80 mm </t>
  </si>
  <si>
    <t>1.PP:(4,5+2,17+5,205+3,42+4,3+1,0)*3,73-(0,7+0,8)*2,1</t>
  </si>
  <si>
    <t>Mezisoučet</t>
  </si>
  <si>
    <t>1.NP:</t>
  </si>
  <si>
    <t>1.18-24:(2,8+3,4+2,3+1,2*2+1,6*2+3,5+1,3*2+1,8+0,5)*2,95-0,5*2,1*4</t>
  </si>
  <si>
    <t>1.11-14:(3,6+3,2+2,4+0,7+1,7+2,2+1,1+1,7)*2,95-0,7*2,1*2</t>
  </si>
  <si>
    <t>1.03-0.8:(4,2+1,0+0,6+1,5+3,6+1,8+1,3+1,4+1,7+1,8+1,1)*2,95-0,6*2,1*4</t>
  </si>
  <si>
    <t>1.26,35,36:(1,3+1,5+3,2+0,325*2)*2,95+1,0*2,25-0,7*2,1</t>
  </si>
  <si>
    <t>2.NP:</t>
  </si>
  <si>
    <t>2.15-21,30-40:(4,95*6+5,6*4+3,52+3,67+3,62+3,3*2+7,0+3,5+4,1)*3,8-(0,8+0,9)*1,97</t>
  </si>
  <si>
    <t>2.03,09-14,22:(3,6+4,0+1,1+3,7+3,5+1,8+3,4*2+2,2*2+0,9+2,4)*3,8+0,6*0,6</t>
  </si>
  <si>
    <t>-(0,7*4+0,8*3+1,3)*1,97</t>
  </si>
  <si>
    <t>2.34-37:(3,2+2,6+0,9)*3,8-(0,8+0,7*2)*1,97</t>
  </si>
  <si>
    <t>1,9*2,02-1,1*1,97</t>
  </si>
  <si>
    <t>3.NP 3.06:(1,7+0,5)*3,25-0,6*1,97</t>
  </si>
  <si>
    <t>5.NP 5.06:(1,8+0,5)*3,4-0,6*1,97</t>
  </si>
  <si>
    <t>962031125R00</t>
  </si>
  <si>
    <t xml:space="preserve">Bourání příček z cihel pálených děrovan. tl.140 mm </t>
  </si>
  <si>
    <t>1.PP:(5,7+6,2)*3,73+1,6*2,1-0,9*2,1+1,0*2,25*2+0,9*2,25*4</t>
  </si>
  <si>
    <t>2.NP:(4,95*2+11,6+5,8+2,4)*3,8-0,8*1,97*2</t>
  </si>
  <si>
    <t>2.04 opl.sdk:(5,0+1,8+1,6)*3,8-0,8*1,97*2</t>
  </si>
  <si>
    <t>schodiště:2,3*2,3-1,5*0,5</t>
  </si>
  <si>
    <t>navýšení otvorů:1,0*0,15*9</t>
  </si>
  <si>
    <t>962032231R00</t>
  </si>
  <si>
    <t xml:space="preserve">Bourání zdiva z cihel pálených na MVC </t>
  </si>
  <si>
    <t>1,4*3,15*2*0,2-0,8*2,1*0,2</t>
  </si>
  <si>
    <t>1.PP:1,6*3,03*0,3-0,9*2,1*0,3</t>
  </si>
  <si>
    <t>1.NP:0,32*2,95*0,23+0,42*2,95*0,45+4,2*2,95*0,3</t>
  </si>
  <si>
    <t>otvor pro schránky:1,5*0,55*0,45*2</t>
  </si>
  <si>
    <t>parapet 1.25:0,3*0,33*0,195</t>
  </si>
  <si>
    <t>2.NP:(7,8+4,2+2,4+3,6+1,4+2,02)*3,8*0,2-(0,7+0,9+1,5)*1,97*0,2</t>
  </si>
  <si>
    <t>parapet:1,8*0,85*0,55</t>
  </si>
  <si>
    <t>962036124R00</t>
  </si>
  <si>
    <t xml:space="preserve">DMTZ SDK příčky, 1x kov.kce., 2x opláštěné 12,5 mm </t>
  </si>
  <si>
    <t>2.24-29:(4,3+8,6+7,9+4,1+2,8*2+0,9)*3,8-(0,7*2+0,8*2+1,5)*1,97</t>
  </si>
  <si>
    <t>2.41-48:(7,3+3,8+3,4+4,3+3,6+1,9+0,9+2,1+0,8+5,5+3,8+4,3)*3,8</t>
  </si>
  <si>
    <t>-(0,7*2+0,8*3+0,9+1,5*2)*1,97</t>
  </si>
  <si>
    <t>4.NP 4.05,54:(1,8+0,5)*3,4+1,4*3,4-0,6*1,97*2</t>
  </si>
  <si>
    <t>5.NP 5.52:(1,8+0,5)*3,4-0,6*1,97</t>
  </si>
  <si>
    <t>962036993R00</t>
  </si>
  <si>
    <t xml:space="preserve">Příplatek za DMTZ vrstvy tepelné izolace </t>
  </si>
  <si>
    <t>962081141R00</t>
  </si>
  <si>
    <t xml:space="preserve">Bourání příček ze skleněných tvárnic tl. 15 cm </t>
  </si>
  <si>
    <t>1,5*0,5</t>
  </si>
  <si>
    <t>963016111R00</t>
  </si>
  <si>
    <t xml:space="preserve">DMTZ podhledu SDK, kovová kce., 1xoplášť.12,5 mm </t>
  </si>
  <si>
    <t>2.NP:708,97</t>
  </si>
  <si>
    <t>963016311R00</t>
  </si>
  <si>
    <t xml:space="preserve">DMTZ  SDK předstěny, kovová kce., 1xoplášť.12,5 mm </t>
  </si>
  <si>
    <t>1.NP:(1,95+4,2+0,3)*2,95</t>
  </si>
  <si>
    <t>2.25,28:(1,2+1,6*2+4,2+0,53*2+0,95)*3,8</t>
  </si>
  <si>
    <t>2.05-07:(2,5+0,6*2+5,9+3,6+1,4*2+1,0+1,2+3,9+0,77+0,53+0,2+1,2+1,4)*3,8</t>
  </si>
  <si>
    <t>2.03:(1,37+0,85+5,0+1,9+0,3*2)*3,8-0,8*1,97</t>
  </si>
  <si>
    <t>2.15-21,30-40:((0,4+0,6)*8+1,0*3*2+1,2)*3,8</t>
  </si>
  <si>
    <t>2.41-48:(2,8+3,2+1,3*2+3,4+0,8+1,4+1,0+10,5+0,4*2+0,5+2,0+1,5+1,3+5,0)*3,8</t>
  </si>
  <si>
    <t>(0,4+(1,3+1,1)*2+0,2+2,0+0,34+0,94+0,8+2,6+0,23+0,6*2+0,5)*3,8</t>
  </si>
  <si>
    <t>2.04:(0,5+0,6)*3,8+(5,0+1,8+1,6)*2*3,8-0,8*1,97*4</t>
  </si>
  <si>
    <t>3.NP 3.02,40:(1,3+1,0+3,2)*3,4</t>
  </si>
  <si>
    <t>4.NP 4.01,02,54:1,1*3,4+1,0*3,4*2</t>
  </si>
  <si>
    <t>5.-7.NP:1,0*3,4*2*3</t>
  </si>
  <si>
    <t>965041341RT4</t>
  </si>
  <si>
    <t>Bourání lehčených mazanin tl. 10 cm, nad 4 m2 pneumat. kladivo, tl. mazaniny 8 - 10 cm</t>
  </si>
  <si>
    <t>BS17:(15,2*4,45+4,7*1,85+3,0*0,85+15,2*3,85+4,7*1,85+3,0*0,85)*0,08</t>
  </si>
  <si>
    <t>Začátek provozního součtu</t>
  </si>
  <si>
    <t>BS18 část se zateplením:20,4*14,15+6,1*1,8+6,7*0,7-(2,95*3,35+1,28*2,98*2+1,75*1,1+0,4*2,5*2)</t>
  </si>
  <si>
    <t>BS18 část bez zateplení:20,95*14,25+6,1*1,8+7,0*0,7</t>
  </si>
  <si>
    <t>-(3,45*3,3+1,2*3,35+1,8*1+1,15*2,9+0,4*2,5*2)</t>
  </si>
  <si>
    <t>Konec provozního součtu</t>
  </si>
  <si>
    <t>574,7712*0,11</t>
  </si>
  <si>
    <t>965042141R00</t>
  </si>
  <si>
    <t>Bourání mazanin betonových tl. 10 cm, nad 4 m2 sbíječka</t>
  </si>
  <si>
    <t>BS9 2.NP:41,9+21,57+11,21+19,88+11,03*2+20,93*2+11,03+11,32+22,78+14,51+43,83</t>
  </si>
  <si>
    <t>22,06+20,93*2+14,85+11,36+20,65+22,17+68,63+17,16+3,42+16,42+14,33</t>
  </si>
  <si>
    <t>514,86*0,04</t>
  </si>
  <si>
    <t>BS10 2.NP:5,0+4,47+12,86+0,98*2+3,4+1,0*2+15,11+18,2+25,8+27,9+1,75+8,05</t>
  </si>
  <si>
    <t>5,88+1,15*2+1,44+8,43</t>
  </si>
  <si>
    <t>144,55*0,04</t>
  </si>
  <si>
    <t>BS19 2.NP :(26,8+22,76)*0,04</t>
  </si>
  <si>
    <t>965042141RT3</t>
  </si>
  <si>
    <t>Bourání mazanin betonových tl. 10 cm, nad 4 m2 pneumat. kladivo, tl. mazaniny 5 - 8 cm</t>
  </si>
  <si>
    <t>514,86*0,075</t>
  </si>
  <si>
    <t>BS13 3.-8.NP:(1,43+1,2+1,29+1,17+1,2+1,29*4+1,17+1,2*2+1,29+1,26*2+1,35)*0,06</t>
  </si>
  <si>
    <t>BS14:</t>
  </si>
  <si>
    <t>3.NP:3,12+(1,31+3,51)*2+4,66+1,98+5,59+4,79</t>
  </si>
  <si>
    <t>4.NP:3,28+4,9+1,31+3,51*2+1,35+4,29+5,17*2+(1,31+3,51)*2+3,28+4,9</t>
  </si>
  <si>
    <t>5.NP:3,28+4,9+1,35+3,51*3+5,17*2+1,31*2+3,28</t>
  </si>
  <si>
    <t>6.NP:3,55*2+4,71+1,31*3+3,51*4+1,35+5,17+4,9</t>
  </si>
  <si>
    <t>7.NP:3,36+4,9+1,31+3,51*2+5,17</t>
  </si>
  <si>
    <t>8.NP:4,89+1,35+3,87+4,34*2+4,19</t>
  </si>
  <si>
    <t>202,33*0,08</t>
  </si>
  <si>
    <t>BS15:(16,4*(4,4+7,2)/2-13,77)*0,065</t>
  </si>
  <si>
    <t>965042141RT4</t>
  </si>
  <si>
    <t>Bourání mazanin betonových tl. 10 cm, nad 4 m2 pneumat. kladivo, tl. mazaniny 8 - 10 cm</t>
  </si>
  <si>
    <t>vč.vyrovnávací stěrky:144,55*0,09</t>
  </si>
  <si>
    <t>965042241RT4</t>
  </si>
  <si>
    <t>Bourání mazanin betonových tl. nad 10 cm, nad 4 m2 pneumat. kladivo, tl. mazaniny 10 - 15 cm</t>
  </si>
  <si>
    <t>BS5 1.PP:(28,66+46,79)*0,11</t>
  </si>
  <si>
    <t>1.PP schůdek:2,8*0,3*0,25</t>
  </si>
  <si>
    <t>BS6.1 1.NP:60,09+1,7+4,8+1,11*2+8,62+10,2+11,76+5,76+9,21+9,44+1,87+38,08+11,48</t>
  </si>
  <si>
    <t>1,9+1,48+1,43+1,56+1,07+1,04+20,02+20,08+3,14+34,93+2,09+5,19</t>
  </si>
  <si>
    <t>269,16*0,105</t>
  </si>
  <si>
    <t>S1.62:2,25*1,6*0,175</t>
  </si>
  <si>
    <t>BS19 2.NP vč.vyrovnávací stěrky:(26,8+22,76)*0,1</t>
  </si>
  <si>
    <t>S1.21,25 spádová vrstva pod dlažbou:(25,97+25,4)*0,15</t>
  </si>
  <si>
    <t>965043341R00</t>
  </si>
  <si>
    <t xml:space="preserve">Bourání podkladů bet., potěr tl. 10 cm, nad 4 m2 </t>
  </si>
  <si>
    <t>BS16:(95,0-3,0*7,6)*0,02</t>
  </si>
  <si>
    <t>BS17:(15,2*4,45+4,7*1,85+3,0*0,85+15,2*3,85+4,7*1,85+3,0*0,85)*0,02</t>
  </si>
  <si>
    <t>574,7712*0,015</t>
  </si>
  <si>
    <t>965081713RT2</t>
  </si>
  <si>
    <t>Bourání dlaždic keramických tl. 1 cm, nad 1 m2 sbíječka, dlaždice keramické</t>
  </si>
  <si>
    <t>BS13 3.-8.NP:1,43+1,2+1,29+1,17+1,2+1,29*4+1,17+1,2*2+1,29+1,26*2+1,35</t>
  </si>
  <si>
    <t>965082923R00</t>
  </si>
  <si>
    <t xml:space="preserve">Odstranění násypu tl. do 10 cm, plocha nad 2 m2 </t>
  </si>
  <si>
    <t>BS11 3.NP:3,98*0,04</t>
  </si>
  <si>
    <t>BS16:(95,0-3,0*7,6)*0,01</t>
  </si>
  <si>
    <t>BS17:(15,2*4,45+4,7*1,85+3,0*0,85+15,2*3,85+4,7*1,85+3,0*0,85)*0,01</t>
  </si>
  <si>
    <t>574,7712*0,01</t>
  </si>
  <si>
    <t>967032974R00</t>
  </si>
  <si>
    <t xml:space="preserve">Odsekání plošných fasádních prvků </t>
  </si>
  <si>
    <t>kamenný obklad parteru:7,8*1,5+16,6*0,7</t>
  </si>
  <si>
    <t>968061125R00</t>
  </si>
  <si>
    <t xml:space="preserve">Vyvěšení dveřních křídel pl. do 2 m2 </t>
  </si>
  <si>
    <t>968071112R00</t>
  </si>
  <si>
    <t xml:space="preserve">Vyvěšení křídel oken </t>
  </si>
  <si>
    <t>1155</t>
  </si>
  <si>
    <t>968072245R00</t>
  </si>
  <si>
    <t xml:space="preserve">Vybourání  rámů oken jednod. </t>
  </si>
  <si>
    <t>VNITŘNÍ OKNA:</t>
  </si>
  <si>
    <t>2.NP:1,31*0,8*2</t>
  </si>
  <si>
    <t>3.NP:0,75*1,41*5+0,5*1,43*5+1,31*0,8</t>
  </si>
  <si>
    <t>4.NP:0,75*1,41*8+0,5*1,43*4+0,4*1,43*4+0,6*0,8*2+1,3*0,8*2+1,5*0,8*2</t>
  </si>
  <si>
    <t>5.NP:0,75*1,41*5+0,5*1,43*3+0,4*1,43*3+0,6*0,8*1+1,15*0,8+1,5*0,8</t>
  </si>
  <si>
    <t>6.NP:0,75*1,41*8+0,5*1,43*4+0,4*1,43*4+0,6*0,8*2+1,3*0,8+1,5*0,8*2+1,15*0,8</t>
  </si>
  <si>
    <t>7.NP:0,75*1,41*4+0,5*1,43*2+0,4*1,43*2+0,6*0,8+1,15*0,8+1,5*0,8</t>
  </si>
  <si>
    <t>8.NP:0,75*1,41*5+0,5*1,43*2+0,42*1,43*3+0,6*0,8*2+1,15*0,8*2+1,3*0,8</t>
  </si>
  <si>
    <t>plastová okna světlíků:2,5*0,7*7</t>
  </si>
  <si>
    <t>střecha:0,6*(0,4+0,65)+0,8*0,65</t>
  </si>
  <si>
    <t>968072355R00</t>
  </si>
  <si>
    <t xml:space="preserve">Vybourání  rámů oken zdvojených </t>
  </si>
  <si>
    <t>POHLED JV:2,5*1,9*10+0,9*2,75*36+3,25*1,9*16+3,68*1,9*6</t>
  </si>
  <si>
    <t>3,68*2,2*12+2,88*2,2*6+2,45*1,9*10+2,5*1,9*10</t>
  </si>
  <si>
    <t>POHLED SZ:2,2*1,9+2,4*2,4</t>
  </si>
  <si>
    <t>968072455R00</t>
  </si>
  <si>
    <t xml:space="preserve">Vybourání dveřních zárubní pl. do 2 m2 </t>
  </si>
  <si>
    <t>(0,6*21+0,7*82+0,8*55+0,9*43+1,0*6)*2,0</t>
  </si>
  <si>
    <t>střecha:(0,8*2+0,75*2)*1,97</t>
  </si>
  <si>
    <t>968072456R00</t>
  </si>
  <si>
    <t xml:space="preserve">Vybourání kovových dveřních zárubní pl. nad 2 m2 </t>
  </si>
  <si>
    <t>(1,3+1,1+1,7*2+1,5*4)*2,0</t>
  </si>
  <si>
    <t>968072641R00</t>
  </si>
  <si>
    <t xml:space="preserve">Vybourání kovových prosklených stěn(vč.dveří) </t>
  </si>
  <si>
    <t>proskl.parter pohled JV:7,8*2,8+3,4*3,4*2+11,8*3,0</t>
  </si>
  <si>
    <t>1.02/03:7,6*2,95</t>
  </si>
  <si>
    <t>2.NP stěna na terasu:6,0*2,8</t>
  </si>
  <si>
    <t>978015291R00</t>
  </si>
  <si>
    <t xml:space="preserve">Otlučení omítek vnějších MVC v složit.1-4 do 100 % </t>
  </si>
  <si>
    <t>16,5*25,4+4,5*3,7+17,0*25,4+3,0*28,8+3,0*25,0+9,4*18,0</t>
  </si>
  <si>
    <t>-(2,5*1,9*10+0,9*2,75*36+3,25*1,9*16+3,68*1,9*6)</t>
  </si>
  <si>
    <t>-(3,68*2,2*12+2,88*2,2*6+2,45*1,9*10+2,5*1,9*10)</t>
  </si>
  <si>
    <t>978021141R00</t>
  </si>
  <si>
    <t xml:space="preserve">Otlučení teracové omítky soklu  do 30 % </t>
  </si>
  <si>
    <t>1,8*19,5-(3,0*1,4*3+2,2*0,9*2)</t>
  </si>
  <si>
    <t>978059531R00</t>
  </si>
  <si>
    <t xml:space="preserve">Odsekání vnitřních obkladů stěn nad 2 m2 </t>
  </si>
  <si>
    <t>1.06,07,18-23,36:(1,3+1,0)*2*2,0*2+(0,9+2,05)*2*2,0+(0,85*8+1,3*4+1,5*6+1,1*6)*2,0</t>
  </si>
  <si>
    <t>-(0,5*10+0,7*2)*2,0</t>
  </si>
  <si>
    <t>2.10,11,13,14:(1,1+0,9)*8*1,5-0,7*1,97*3</t>
  </si>
  <si>
    <t>2.08:(2,0+2,7)*2-0,7*1,97</t>
  </si>
  <si>
    <t>2.27,35:(2,9+2,7+2,65+2,1)*2-0,7*1,97*2</t>
  </si>
  <si>
    <t>2.43:(3,0+3,4)*2-0,7*1,97</t>
  </si>
  <si>
    <t>2.26,36,37,43:(1,7+0,9+1,2+0,8)*2*2,0*2-0,7*1,97*4</t>
  </si>
  <si>
    <t>3.NP:</t>
  </si>
  <si>
    <t>3.06,10:(2,0+1,8+1,1+1,6)*2*2,0-0,6*1,97*2</t>
  </si>
  <si>
    <t>3.18,22:((1,8+1,9)*2*2,0-0,7*1,97)*2</t>
  </si>
  <si>
    <t>3.13,17,21:((1,4+0,9)*2*2,0-0,7*1,97)*3</t>
  </si>
  <si>
    <t>3.27,28:(1,9+2,4+1,5+0,9)*2*2,0-0,8*1,97*2</t>
  </si>
  <si>
    <t>3.41,42:(1,4*2+2,8*2)*2*2,0-0,7*1,97*2</t>
  </si>
  <si>
    <t>3.51:2,63*4*2,0-0,7*1,97</t>
  </si>
  <si>
    <t>4.NP:</t>
  </si>
  <si>
    <t>4.07,19,23,46,50,54:1,8*4*2,0*6-(0,6*2+0,7*4)*1,97</t>
  </si>
  <si>
    <t>4.13,18,22,29,38,45,49,59:(1,4+0,9)*2*2,0*8-0,7*1,97*8</t>
  </si>
  <si>
    <t>4.14,30,39,60:(1,9+2,5)*2*2,0*4-0,7*1,97*4</t>
  </si>
  <si>
    <t>5.NP:</t>
  </si>
  <si>
    <t>5.14,31,39:(1,9+2,5)*2*2,0*3-0,7*1,97*3</t>
  </si>
  <si>
    <t>5.06,23,45,49,52:1,8*4*2,0*5-0,7*1,97*5</t>
  </si>
  <si>
    <t>5.13,22,30,38,44,48:(1,4+0,9)*2*2,0*6-0,7*1,97*6</t>
  </si>
  <si>
    <t>6.NP = 4.NP:205,972</t>
  </si>
  <si>
    <t>7.NP:</t>
  </si>
  <si>
    <t>7.13,29:(1,9+2,5)*2*2,0*2-0,7*1,97*2</t>
  </si>
  <si>
    <t>7.06,19,23,50:1,8*4*2,0*4-0,7*1,97*4</t>
  </si>
  <si>
    <t>7.12,18,22,28:(1,4+0,9)*2*2,0*4-0,7*1,97*4</t>
  </si>
  <si>
    <t>8.NP:</t>
  </si>
  <si>
    <t>8.23,31:(2,0+2,35)*2*2,0*2-0,7*1,97*2</t>
  </si>
  <si>
    <t>8.11:(2,2+2,35)*2*2,0-0,7*1,97</t>
  </si>
  <si>
    <t>8.42:(1,8+2,5)*2*2,0-0,8*1,97</t>
  </si>
  <si>
    <t>8.16:(1,85+2,1)*2*2,0-0,7*1,97</t>
  </si>
  <si>
    <t>8.15,22,30:(1,4+0,9)*2*2,0*3-0,7*1,97*3</t>
  </si>
  <si>
    <t>900   R00</t>
  </si>
  <si>
    <t xml:space="preserve">Hzs - nezmeřitelné práce   čl.17-1a </t>
  </si>
  <si>
    <t>hodina</t>
  </si>
  <si>
    <t>otlučení nesoudržné části omítek a nátěrů 1.,2.PP PŘEDPOKLAD:110</t>
  </si>
  <si>
    <t>ostatní :100</t>
  </si>
  <si>
    <t>97</t>
  </si>
  <si>
    <t>Prorážení otvorů</t>
  </si>
  <si>
    <t>970251150R00</t>
  </si>
  <si>
    <t xml:space="preserve">Řezání železobetonu hl. řezu 150 mm </t>
  </si>
  <si>
    <t>STROP NAD 2.PP:(1,215+0,4)*2</t>
  </si>
  <si>
    <t>STROP NAD 1.PP:(0,7+0,4+0,5+0,9+0,4+1,2+0,7+1,6)*2</t>
  </si>
  <si>
    <t>STROP NAD 1.NP:(0,6+0,9+0,4+1,215+0,7+0,4)*2</t>
  </si>
  <si>
    <t>(3,6+1,5)*2</t>
  </si>
  <si>
    <t>971033431R00</t>
  </si>
  <si>
    <t xml:space="preserve">Vybourání otv. zeď cihel. pl.0,25 m2, tl.15cm, MVC </t>
  </si>
  <si>
    <t>VZT:</t>
  </si>
  <si>
    <t>8+3+4+11+10+9+9+8+4</t>
  </si>
  <si>
    <t>971033441R00</t>
  </si>
  <si>
    <t xml:space="preserve">Vybourání otv. zeď cihel. pl.0,25 m2, tl.30cm, MVC </t>
  </si>
  <si>
    <t>3+2+13+11+12+10+8+6</t>
  </si>
  <si>
    <t>971033451R00</t>
  </si>
  <si>
    <t xml:space="preserve">Vybourání otv. zeď cihel. pl.0,25 m2, tl.45cm, MVC </t>
  </si>
  <si>
    <t>VZT:28</t>
  </si>
  <si>
    <t>971033631R00</t>
  </si>
  <si>
    <t xml:space="preserve">Vybourání otv. zeď cihel. pl.4 m2, tl.15 cm, MVC </t>
  </si>
  <si>
    <t>1.PP:1,0*2,25*5+0,9*2,25</t>
  </si>
  <si>
    <t>972054491R00</t>
  </si>
  <si>
    <t xml:space="preserve">Vybourání otv. stropy ŽB pl. 1 m2, tl. nad 8 cm </t>
  </si>
  <si>
    <t>STROP NAD 2.PP:1,215*0,4*0,12</t>
  </si>
  <si>
    <t>STROP NAD 1.PP:(0,7*0,4+0,5*0,9+0,4*1,2+0,7*1,6)*0,1</t>
  </si>
  <si>
    <t>STROP NAD 1.NP:(0,6*0,9+0,4*1,215+0,7*0,4)*0,12</t>
  </si>
  <si>
    <t>(3,6+1,5)*2*0,14</t>
  </si>
  <si>
    <t>978012191R00</t>
  </si>
  <si>
    <t xml:space="preserve">Otlučení omítek vnitřních rákosov.stropů do 100 % </t>
  </si>
  <si>
    <t>1.NP:38,08+11,48+1,9+1,48+1,43+1,56+1,07+1,04+20,02+20,08+3,14+34,93+2,09</t>
  </si>
  <si>
    <t>3.NP:26,21+24,74+3,12+3,98+1,31+3,51*2+1,35+1,43+4,66+1,98+5,59+4,79</t>
  </si>
  <si>
    <t>4.NP:26,01+26,31+3,28*2+1,2+4,9*2+1,31*3+3,51*4+1,35+4,29+5,17*2+1,29+1,17</t>
  </si>
  <si>
    <t>5.NP:26,01+26,31+3,28*2+1,2+4,9+1,31*2+3,51*3+1,35+1,29*2+5,17*2</t>
  </si>
  <si>
    <t>6.NP:26,01+26,31+3,55*2+1,2+4,71+1,31*3+3,51*4+1,29*2+1,35+5,17*2+1,17+4,9</t>
  </si>
  <si>
    <t>7.NP:26,01+26,31+3,36+1,2+4,9+1,31+3,51*2+1,35+1,29+5,17</t>
  </si>
  <si>
    <t>8.NP:21,48+23,52+4,89+1,35+3,87+1,26*2+4,34*2+4,19</t>
  </si>
  <si>
    <t>99</t>
  </si>
  <si>
    <t>Staveništní přesun hmot</t>
  </si>
  <si>
    <t>999281112R00</t>
  </si>
  <si>
    <t xml:space="preserve">Přesun hmot pro opravy a údržbu do výšky 36 m </t>
  </si>
  <si>
    <t>712</t>
  </si>
  <si>
    <t>Živičné krytiny</t>
  </si>
  <si>
    <t>711140101R00</t>
  </si>
  <si>
    <t xml:space="preserve">Odstr.izolace proti vlhk.vodor. pásy přitav.,1vrst </t>
  </si>
  <si>
    <t>BS15:16,4*(4,4+7,2)/2-13,77</t>
  </si>
  <si>
    <t>711140102R00</t>
  </si>
  <si>
    <t xml:space="preserve">Odstr.izolace proti vlhk.vodor. pásy přitav.,2vrst </t>
  </si>
  <si>
    <t>BS16:95,0-3,0*7,6</t>
  </si>
  <si>
    <t>BS17:15,2*4,45+4,7*1,85+3,0*0,85+15,2*3,85+4,7*1,85+3,0*0,85</t>
  </si>
  <si>
    <t>712300831R00</t>
  </si>
  <si>
    <t xml:space="preserve">Odstranění povlakové krytiny střech do 10° 1vrstvé </t>
  </si>
  <si>
    <t>8.NP protažení fólie:(16,9+0,6+0,8+7,5)*2</t>
  </si>
  <si>
    <t>713104112R00</t>
  </si>
  <si>
    <t xml:space="preserve">Odstr.tep.izolace střech pl,volně,EPS tl.100 </t>
  </si>
  <si>
    <t>713104311R00</t>
  </si>
  <si>
    <t xml:space="preserve">Odstr.tep.izol.střech pl.,lepené,EPS tl.do 100 mm </t>
  </si>
  <si>
    <t>713104312R00</t>
  </si>
  <si>
    <t>Odstr.tep.izol.střech pl.,lepené desky korek spoj.asfaltem</t>
  </si>
  <si>
    <t>725110811R00</t>
  </si>
  <si>
    <t xml:space="preserve">Demontáž klozetů splachovacích </t>
  </si>
  <si>
    <t xml:space="preserve">Demontáž umyvadel vč. výtokových armatur </t>
  </si>
  <si>
    <t xml:space="preserve">Demontáž ocelové vany </t>
  </si>
  <si>
    <t xml:space="preserve">Demontáž baterie nástěnné do G 3/4 </t>
  </si>
  <si>
    <t>762</t>
  </si>
  <si>
    <t>Konstrukce tesařské</t>
  </si>
  <si>
    <t>762111811R00</t>
  </si>
  <si>
    <t xml:space="preserve">Demontáž dřevěných konstrukcí dveřních kójí </t>
  </si>
  <si>
    <t>S1.09:(3,91+4,97+1,225*2+5,115+3,23+1,58+4,03+3,44)*3,7</t>
  </si>
  <si>
    <t>S1.16:(2,4+0,3+1,7+2,3*2+0,8+0,5+2,6*6+3,7*2+8,0)*3,7</t>
  </si>
  <si>
    <t>S1.19:(2,2+1,77+3,01+5,165+3,42*2+1,85+1,2+4,6*2+1,09)*3,7</t>
  </si>
  <si>
    <t>(1,92*2+1,5+2,2*2+5,9)*3,7</t>
  </si>
  <si>
    <t>762521811R00</t>
  </si>
  <si>
    <t xml:space="preserve">Demontáž podlah bez polštářů z prken tl. do 3,2 cm </t>
  </si>
  <si>
    <t>BS11 3.NP:3,98</t>
  </si>
  <si>
    <t>762841812R00</t>
  </si>
  <si>
    <t>Demontáž podbíjení obkladů stropů s omítkou vč.nosného roštu</t>
  </si>
  <si>
    <t>763</t>
  </si>
  <si>
    <t>Dřevostavby</t>
  </si>
  <si>
    <t>763614112R00</t>
  </si>
  <si>
    <t xml:space="preserve">M.podlahy z desek do tl.18 mm, P+D, </t>
  </si>
  <si>
    <t>1.02 ochrana kam.dlažby a obložení proti poškození:118,74</t>
  </si>
  <si>
    <t>60726010.A</t>
  </si>
  <si>
    <t>Deska dřevoštěpková OSB 3 N - 4PD tl. 12 mm</t>
  </si>
  <si>
    <t>118,74*1,1</t>
  </si>
  <si>
    <t>998763101R00</t>
  </si>
  <si>
    <t xml:space="preserve">Přesun hmot pro dřevostavby, výšky do 12 m </t>
  </si>
  <si>
    <t>764</t>
  </si>
  <si>
    <t>Konstrukce klempířské</t>
  </si>
  <si>
    <t>764321820R00</t>
  </si>
  <si>
    <t xml:space="preserve">Demontáž oplechování </t>
  </si>
  <si>
    <t>7.NP:41,2+0,4*2</t>
  </si>
  <si>
    <t>8.NP:50,315</t>
  </si>
  <si>
    <t>střecha:(41,95+17,2+1,1)*2</t>
  </si>
  <si>
    <t>(3,45+3,3+2,95+3,35+1,2+3,35+1,25+2,93+1,25+2,93)*2</t>
  </si>
  <si>
    <t>(1,15+2,9+1,8+1,0+1,75+1,1+(1,28+2,5)*2+1,15+2,5)*2</t>
  </si>
  <si>
    <t>764352820R00</t>
  </si>
  <si>
    <t>Demontáž žlabů půlkruh. rovných vč.kotvení a systémových plechů</t>
  </si>
  <si>
    <t>1.NP:6,1+3,2</t>
  </si>
  <si>
    <t>2.NP:3,2+5,2+6,5+6,1+5,8</t>
  </si>
  <si>
    <t>8.NP:5,0+7,5+1,1*2+6,8+4,7+4,13+8,17+8,040+3,3+12,16+8,17+4,13</t>
  </si>
  <si>
    <t>764391820R00</t>
  </si>
  <si>
    <t xml:space="preserve">Demontáž ostatních klemp.prvků </t>
  </si>
  <si>
    <t>764454803R00</t>
  </si>
  <si>
    <t>Demontáž odpadních trub kruhových, vč.kotvících prvků</t>
  </si>
  <si>
    <t>766</t>
  </si>
  <si>
    <t>Konstrukce truhlářské</t>
  </si>
  <si>
    <t>766111820R00</t>
  </si>
  <si>
    <t xml:space="preserve">Demontáž dřevěných stěn plných </t>
  </si>
  <si>
    <t>1.NP dělící příčka:4,8*2,95</t>
  </si>
  <si>
    <t>766812840R00</t>
  </si>
  <si>
    <t xml:space="preserve">Demontáž kuchyňských linek do 2,1 m </t>
  </si>
  <si>
    <t>2.NP:3</t>
  </si>
  <si>
    <t>766825821R00</t>
  </si>
  <si>
    <t xml:space="preserve">Demontáž vestavěných skříní 2křídlových </t>
  </si>
  <si>
    <t>767122812R00</t>
  </si>
  <si>
    <t xml:space="preserve">Demontáž mříží </t>
  </si>
  <si>
    <t>2.PP:2,1*2,3+3,0*1,6</t>
  </si>
  <si>
    <t>1.PP:1,8*2,8+3,0*1,6+2,4*1,3</t>
  </si>
  <si>
    <t>1.NP:3,2*2,8*2</t>
  </si>
  <si>
    <t>3.NP:1,8*2,8+3,0*1,6</t>
  </si>
  <si>
    <t>767851801R00</t>
  </si>
  <si>
    <t xml:space="preserve">Demontáž žebříku </t>
  </si>
  <si>
    <t>767995105R00</t>
  </si>
  <si>
    <t>Výroba a montáž kov. atypických konstr. do 100 kg ocel opatřit základním nátěrem</t>
  </si>
  <si>
    <t>2.PP:47,2</t>
  </si>
  <si>
    <t>1.PP:444,4</t>
  </si>
  <si>
    <t>1.NP:706,2</t>
  </si>
  <si>
    <t>767996801R00</t>
  </si>
  <si>
    <t xml:space="preserve">Demontáž atypických ocelových konstr. do 50 kg </t>
  </si>
  <si>
    <t>2.PP větrací mřížky:16,0</t>
  </si>
  <si>
    <t>1.PP podlah.vpust:9,0</t>
  </si>
  <si>
    <t>1.PP poklop:20,0</t>
  </si>
  <si>
    <t>1.NP čistící rohož:15,0</t>
  </si>
  <si>
    <t>2.NP zábradlí:3,045*7,0</t>
  </si>
  <si>
    <t>střecha kotvící body:10,0*11</t>
  </si>
  <si>
    <t>střecha zábradlí větracích světlíků:(1,15+2,9+1,8+1,0+1,75+1,1+(1,28+2,5)*2+1,15+2,5)*2*1,0*7,0</t>
  </si>
  <si>
    <t>767996802R00</t>
  </si>
  <si>
    <t xml:space="preserve">Demontáž atypických ocelových konstr. do100 kg </t>
  </si>
  <si>
    <t>1.PP elektrorozvaděče:150,0</t>
  </si>
  <si>
    <t>1.PP levý dvorek:140,0</t>
  </si>
  <si>
    <t>3.NP, 8.NP elektrorozvaděče:1*40,0*2</t>
  </si>
  <si>
    <t>4.-7.NP elektrorozvaděče:2*40,0*4</t>
  </si>
  <si>
    <t>kovové prvky střechy -antény,zařízení apod.:5*40</t>
  </si>
  <si>
    <t>767996803R00</t>
  </si>
  <si>
    <t xml:space="preserve">Demontáž atypických ocelových konstr. do 250 kg </t>
  </si>
  <si>
    <t>8.NP ocelové schodiště:460</t>
  </si>
  <si>
    <t>13384435</t>
  </si>
  <si>
    <t>Tyč průřezu U 140, střední, jakost oceli S235</t>
  </si>
  <si>
    <t>2.PP:0,0392*1,1</t>
  </si>
  <si>
    <t>1.PP:0,016*1,1</t>
  </si>
  <si>
    <t>1.NP:0,128*1,1</t>
  </si>
  <si>
    <t>13483420</t>
  </si>
  <si>
    <t>Tyč průřezu U 220, hrubé, jakost oceli S235</t>
  </si>
  <si>
    <t>1.PP:0,4116*1,1</t>
  </si>
  <si>
    <t>1.NP:0,4116*1,1</t>
  </si>
  <si>
    <t>13611218</t>
  </si>
  <si>
    <t>Plech hladký jakost 11375.1  P5 150/150</t>
  </si>
  <si>
    <t>1.NP:0,15*1,1</t>
  </si>
  <si>
    <t>13611224</t>
  </si>
  <si>
    <t>Plech hladký jakost 11375.1  P8</t>
  </si>
  <si>
    <t>2.PP:0,008*1,1</t>
  </si>
  <si>
    <t>1.PP:0,0168*1,1</t>
  </si>
  <si>
    <t>1.NP:0,0168*1,1</t>
  </si>
  <si>
    <t>14587796</t>
  </si>
  <si>
    <t>Drobný materiál, svary,kotvy</t>
  </si>
  <si>
    <t>775</t>
  </si>
  <si>
    <t>Podlahy vlysové a parketové</t>
  </si>
  <si>
    <t>775521800R00</t>
  </si>
  <si>
    <t xml:space="preserve">Demontáž podlah vlysových přibíjených včetně lišt </t>
  </si>
  <si>
    <t>776</t>
  </si>
  <si>
    <t>Podlahy povlakové</t>
  </si>
  <si>
    <t>776511810R00</t>
  </si>
  <si>
    <t>Odstranění PVC a koberců lepených bez podložky vč.soklíků</t>
  </si>
  <si>
    <t>BS19 2.NP:26,8+22,76</t>
  </si>
  <si>
    <t>M33</t>
  </si>
  <si>
    <t>Montáže dopravních zařízení a vah-výtahy</t>
  </si>
  <si>
    <t>767996805R00</t>
  </si>
  <si>
    <t>Demontáž stávajících výtahů vč.strojoven likvidace</t>
  </si>
  <si>
    <t>979011111R00</t>
  </si>
  <si>
    <t xml:space="preserve">Svislá doprava suti a vybour. hmot za 2.NP a 1.PP </t>
  </si>
  <si>
    <t>979011121R00</t>
  </si>
  <si>
    <t xml:space="preserve">Příplatek za každé další podlaží </t>
  </si>
  <si>
    <t>979081111R00</t>
  </si>
  <si>
    <t xml:space="preserve">Odvoz suti a vybour. hmot na skládku do 1 km </t>
  </si>
  <si>
    <t>979081121R00</t>
  </si>
  <si>
    <t xml:space="preserve">Příplatek k odvozu za každý další 1 km </t>
  </si>
  <si>
    <t>979082111R00</t>
  </si>
  <si>
    <t xml:space="preserve">Vnitrostaveništní doprava suti do 10 m </t>
  </si>
  <si>
    <t>979082121R00</t>
  </si>
  <si>
    <t xml:space="preserve">Příplatek k vnitrost. dopravě suti za dalších 5 m </t>
  </si>
  <si>
    <t>979990001R00</t>
  </si>
  <si>
    <t xml:space="preserve">Poplatek za skládku stavební suti </t>
  </si>
  <si>
    <t>SO 01.ST</t>
  </si>
  <si>
    <t>NAVRHOVANÝ STAV</t>
  </si>
  <si>
    <t>180730ST.1</t>
  </si>
  <si>
    <t>11001</t>
  </si>
  <si>
    <t xml:space="preserve">Úpravy portálu dle požadavků OPP MMB </t>
  </si>
  <si>
    <t>položku čerpat pouze na základě písemného souhlasu investora:</t>
  </si>
  <si>
    <t>11003</t>
  </si>
  <si>
    <t>Dodatečný statický posudek pro řešení umístění výtahů</t>
  </si>
  <si>
    <t>11005</t>
  </si>
  <si>
    <t xml:space="preserve">Dokumentace skut.provedení </t>
  </si>
  <si>
    <t>11006</t>
  </si>
  <si>
    <t xml:space="preserve">Pasportizace okolních budov a komunikací </t>
  </si>
  <si>
    <t>11007</t>
  </si>
  <si>
    <t>Měření hluku z provozu výtahů vypracování protokolu, předložení na KHS</t>
  </si>
  <si>
    <t>měřeno v nejzatíženějších obytných místnostech dle konzultace s KHS:</t>
  </si>
  <si>
    <t>11008</t>
  </si>
  <si>
    <t xml:space="preserve">Zařízení staveniště </t>
  </si>
  <si>
    <t>vč.návrhu velikosti a umístění záboru, poplatků za zábor:</t>
  </si>
  <si>
    <t>vč.opatření z hlediska ochrany prachu a hluku:</t>
  </si>
  <si>
    <t>vč.opatření BOZP z hlediska umístění staveniště na frekventované ulici:</t>
  </si>
  <si>
    <t>vč.technického popisu a grafického znázornění jednotlivých opatření:</t>
  </si>
  <si>
    <t>3</t>
  </si>
  <si>
    <t>Svislé a kompletní konstrukce</t>
  </si>
  <si>
    <t>310236241RT1</t>
  </si>
  <si>
    <t>Zazdívka otvorů pl. 0,09 m2 cihlami, tl. zdi 30 cm s použitím suché maltové směsi</t>
  </si>
  <si>
    <t>310271520R00</t>
  </si>
  <si>
    <t xml:space="preserve">Zazdívka otvorů do 1 m2, pórobet.tvárnice, tl.20cm </t>
  </si>
  <si>
    <t>1.PP:1,0*2,02*0,2</t>
  </si>
  <si>
    <t>3.NP:(1,1*0,8+0,6*0,8+0,5*1,43*3+0,75*1,43*2+0,75*1,41)*0,2</t>
  </si>
  <si>
    <t>4.NP:(0,75*1,41*8+0,37*1,43*4+0,5*1,43*4+1,15*0,8+0,6*0,8)*0,2</t>
  </si>
  <si>
    <t>5.NP:(0,75*1,41*5+0,37*1,43*3+0,5*1,43*3+1,15*0,8*+0,6*0,8*2)*0,2</t>
  </si>
  <si>
    <t>6.NP:(0,75*1,41*8+0,37*1,43*4+0,5*1,43*4+0,6*0,8)*0,2</t>
  </si>
  <si>
    <t>7.NP:(0,75*1,41*4+0,37*1,43*2+0,5*1,43*2+0,6*0,8+1,15*0,8)*0,2</t>
  </si>
  <si>
    <t>8.NP:(0,75*1,41*5+0,37*1,43*3+0,5*1,43*2+0,6*0,8*2+1,15*0,8*2+1,2*0,8)*0,2</t>
  </si>
  <si>
    <t>310271525R00</t>
  </si>
  <si>
    <t xml:space="preserve">Zazdívka otvorů do 1 m2, pórobet.tvárnice, tl.25cm </t>
  </si>
  <si>
    <t>2.NP:(0,8+0,45)*2*0,8*0,25</t>
  </si>
  <si>
    <t>4.NP:1,5*0,8*2*0,25</t>
  </si>
  <si>
    <t>5.NP:1,5*0,8*0,25</t>
  </si>
  <si>
    <t>6.NP:1,5*0,8*2*0,25</t>
  </si>
  <si>
    <t>7.NP:1,4*0,8*0,25</t>
  </si>
  <si>
    <t>310271537R00</t>
  </si>
  <si>
    <t xml:space="preserve">Zazdívka otvorů do 1m2, pórobet.tvárnice,tl.37,5cm </t>
  </si>
  <si>
    <t>3.NP:(0,37*1,43+0,75*1,41)*0,35</t>
  </si>
  <si>
    <t>310271630R00</t>
  </si>
  <si>
    <t xml:space="preserve">Zazdívka otvorů do 4 m2, pórobet.tvárnice, tl.30cm </t>
  </si>
  <si>
    <t>1.PP:1,6*2,5*0,3-0,9*1,9*0,3+2,0*1,15*0,3*5</t>
  </si>
  <si>
    <t>311271177RT2</t>
  </si>
  <si>
    <t xml:space="preserve">Zdivo z tvárnic pórobeton. hladkých tl. 30 cm </t>
  </si>
  <si>
    <t>1.PP:3,25*3,73-0,9*1,97</t>
  </si>
  <si>
    <t>1.NP:3,7*2,95</t>
  </si>
  <si>
    <t>3.NP:0,37*1,43+0,75*1,41</t>
  </si>
  <si>
    <t>311271178R00</t>
  </si>
  <si>
    <t xml:space="preserve">Zdivo z tvárnic pórobeton. hladkých tl. 37,5 cm </t>
  </si>
  <si>
    <t>317121044RU1</t>
  </si>
  <si>
    <t>P7:1</t>
  </si>
  <si>
    <t>317121047RT2</t>
  </si>
  <si>
    <t>P1:11</t>
  </si>
  <si>
    <t>317121047RT4</t>
  </si>
  <si>
    <t>P8:1</t>
  </si>
  <si>
    <t>317121151RR</t>
  </si>
  <si>
    <t>ŽB monolit.překlad do 105 cm 300x250</t>
  </si>
  <si>
    <t>317941121R00</t>
  </si>
  <si>
    <t xml:space="preserve">Osazení ocelových válcovaných nosníků </t>
  </si>
  <si>
    <t>P2:1,05*2*6*0,00377</t>
  </si>
  <si>
    <t>P3:1,2*2*10*0,00377</t>
  </si>
  <si>
    <t>P4:2,6*2*1*0,00377</t>
  </si>
  <si>
    <t>P5:1,6*2*3*0,00377</t>
  </si>
  <si>
    <t>P6:1,3*2*50*0,00377</t>
  </si>
  <si>
    <t>P9:0,85*2*4*0,00377</t>
  </si>
  <si>
    <t>P10:1,85*2*2*0,0129</t>
  </si>
  <si>
    <t>P12:1,3*2*1*0,0129</t>
  </si>
  <si>
    <t>342254611R00</t>
  </si>
  <si>
    <t xml:space="preserve">Příčky z desek pórobetonových tl. 100 mm </t>
  </si>
  <si>
    <t>1.PP:</t>
  </si>
  <si>
    <t>1.24-28:(3,4+1,8*2+1,75)*3,73-0,9*2,2*2</t>
  </si>
  <si>
    <t>1.01:2,9*3,73*2-(1,3+0,9)*2,2</t>
  </si>
  <si>
    <t>1.05-07:(2,4+1,1+0,7+3,85)*3,73-(0,7+0,8)*2,2</t>
  </si>
  <si>
    <t>1.09,12:(2,3*2+0,17)*3,16+1,6*2,5-1,3*2,2</t>
  </si>
  <si>
    <t>schodiště:(2,5*2+0,2)*2,6+1,6*3,7-0,8*2,2+2,5*1,3/2</t>
  </si>
  <si>
    <t>1.NP 1.09:(1,8+1,3)*2,95-0,7*2,2</t>
  </si>
  <si>
    <t>2.NP:0,9*2,02</t>
  </si>
  <si>
    <t>3.NP:(1,9+1,0+0,8*2+1,1*2)*3,25-0,7*1,97</t>
  </si>
  <si>
    <t>4.NP:(1,9+1,0+0,8*2+1,1*2)*2*3,25-0,7*1,97*2</t>
  </si>
  <si>
    <t>5.NP:(1,9*2+1,0*2+0,8*3+1,1*3)*2*3,25-0,7*1,97*2</t>
  </si>
  <si>
    <t>6.NP:(1,0+0,8*2+1,1*2)*2*3,25-0,7*1,97*2</t>
  </si>
  <si>
    <t>7.NP:(1,0*2+0,8*2+1,1*2)*2*3,25</t>
  </si>
  <si>
    <t>8.NP:(1,1+0,9*4)*3,26</t>
  </si>
  <si>
    <t>342254811R00</t>
  </si>
  <si>
    <t xml:space="preserve">Příčky z desek pórobetonových tl. 150 mm </t>
  </si>
  <si>
    <t>1.PP :3,4*3,73+(2,36+1,2)*3,16+(3,5+0,4*2)*3,73-0,8*2,2+(0,9*3+0,8)*2,15</t>
  </si>
  <si>
    <t>(8,65+2,13+4,5+2,3)*3,73-0,9*2,2*2</t>
  </si>
  <si>
    <t>1.NP 1.14:(1,7+0,4)*2,95</t>
  </si>
  <si>
    <t>342254911R00</t>
  </si>
  <si>
    <t xml:space="preserve">Příčky z desek pórobetonových tl. 200 mm </t>
  </si>
  <si>
    <t>1.NP:(1,3+0,8*2)*2,95</t>
  </si>
  <si>
    <t>342261211RS1</t>
  </si>
  <si>
    <t>Příčka sádrokarton. ocel.kce, 2x oplášť. tl.100 mm desky standard tl. 12,5 mm, izol. minerál tl. 4 cm</t>
  </si>
  <si>
    <t>požární odolnost navržené příčky je  EI 60 DP1.:</t>
  </si>
  <si>
    <t>1.NP 1.11-14:(1,4+2,0+3,6*2+0,9+1,3+1,8+1,65+2,9)*3,2-0,7*2,2*4</t>
  </si>
  <si>
    <t>1.NP 1.10:(1,8+1,0+0,3)*3,2+(1,3+3,9+0,9+0,6)*1,5+0,4*3,2</t>
  </si>
  <si>
    <t>2.07-16:(2,5+1,5+2,0+3,35+2,1+1,13)*3,8-0,9*2,2*3</t>
  </si>
  <si>
    <t>2.10-15:(1,5+3,9+2,1+2,0*2+1,5+1,9+3,5)*3,8-0,7*2,2*6</t>
  </si>
  <si>
    <t>2.17-27:(4,95+6,0*4+3,36+4,9+1,18+7,0*2+15,2+7,4+0,4*14+1,15)*3,8-0,9*2,2*10</t>
  </si>
  <si>
    <t>2.28-36:(1,88+4,0+2,1*2+4,15+2,4+1,9+1,2+2,36+1,5*2)*3,8-0,7*2,2*8</t>
  </si>
  <si>
    <t>2.38-42:(1,2+0,8+2,5+8,3+1,77*2+3,65+0,15+1,1+6,2+0,4+2,68)*3,8-0,9*2,2*3</t>
  </si>
  <si>
    <t>2.43-46:(16,0+3,9+1,7+0,85+1,64+1,6+0,75+1,6+0,7*2)*3,8-0,9*2,2*2</t>
  </si>
  <si>
    <t>349231811RT2</t>
  </si>
  <si>
    <t>Přizdívka ostění s ozubem z cihel, kapsy do 15 cm s použitím suché maltové směsi</t>
  </si>
  <si>
    <t>po výměnách výplní otvorů:190</t>
  </si>
  <si>
    <t>133301510000</t>
  </si>
  <si>
    <t>Tyč ocelová L jakost 425541  50x50x5 mm</t>
  </si>
  <si>
    <t>P2:1,05*2*6*3,77*1,05</t>
  </si>
  <si>
    <t>P3:1,2*2*10*3,77*1,05</t>
  </si>
  <si>
    <t>P4:2,6*2*1*3,77*1,05</t>
  </si>
  <si>
    <t>P5:1,6*2*3*3,77*1,05</t>
  </si>
  <si>
    <t>P6:1,3*2*50*3,77*1,05</t>
  </si>
  <si>
    <t>P9:0,85*2*4*3,77*1,05</t>
  </si>
  <si>
    <t>13383425</t>
  </si>
  <si>
    <t>Tyč průřezu IPE 140, střední, jakost oceli S235</t>
  </si>
  <si>
    <t>P10:1,85*2*2*0,0129*1,05</t>
  </si>
  <si>
    <t>P12:1,3*2*1*0,0129*1,05</t>
  </si>
  <si>
    <t>311</t>
  </si>
  <si>
    <t>Sádrokartonové konstrukce</t>
  </si>
  <si>
    <t>342262411RS1</t>
  </si>
  <si>
    <t>Příčka SDK instalační 2x OK, 2x opl. desky standard tl. 12,5 mm, izol. minerál tl. 4 cm</t>
  </si>
  <si>
    <t>1.NP 1.10:1,3*3,2</t>
  </si>
  <si>
    <t>2.NP:(6,8+1,9+2,0+4,7+4,3+1,0+1,35+1,77*2)*3,8-0,7*2,2</t>
  </si>
  <si>
    <t>342264051R00</t>
  </si>
  <si>
    <t xml:space="preserve">Podhled sádrokartonový na zavěšenou ocel. konstr. </t>
  </si>
  <si>
    <t>1.PP:9,55+1,89+3,7*5,1</t>
  </si>
  <si>
    <t>1.NP:2,3*2,8+6,37+27,3+1,98+118,54+4,84+1,48+1,48+88,89+7,73+1,37</t>
  </si>
  <si>
    <t>2.NP:796,04-20,3-19,12*2-1,65*2</t>
  </si>
  <si>
    <t>S23 3.-8.NP:1,07+1,23+1,02+1,11*7+1,0*2+1,02*3+1,09*2</t>
  </si>
  <si>
    <t>S24 3.NP:2,95+1,65+1,31+3,13+1,17+3,07+4,0+1,79+5,16+5,84</t>
  </si>
  <si>
    <t>4.NP:3,15*2+4,23*2+1,13*3+3,07*4+4,49*2+1,17</t>
  </si>
  <si>
    <t>5.NP:3,15*2+4,23+1,17+3,07*3+4,49*2+1,13*2</t>
  </si>
  <si>
    <t>6.NP:16,87+4,06+1,13*3+3,07*4+1,17+4,48+4,49+3,11+4,23</t>
  </si>
  <si>
    <t>7.NP:2,94+4,23+1,13+3,07*2+1,17+4,49+2,94</t>
  </si>
  <si>
    <t>8.NP:4,56+1,17+3,39+3,84*2+4,02+1,22</t>
  </si>
  <si>
    <t>2,3+2,28*2</t>
  </si>
  <si>
    <t>342264101R00</t>
  </si>
  <si>
    <t xml:space="preserve">Osazení reviz. dvířek do SDK podhledu, do 0,25 m2 </t>
  </si>
  <si>
    <t>A2:5</t>
  </si>
  <si>
    <t>342264518RT2</t>
  </si>
  <si>
    <t>A3:1</t>
  </si>
  <si>
    <t>347013121R00</t>
  </si>
  <si>
    <t xml:space="preserve">Předstěna SDK,1xoc.kce C,1xRB 12,5mm,izol. </t>
  </si>
  <si>
    <t>1.NP 1.10:1,0*3,2</t>
  </si>
  <si>
    <t>2.NP:(0,5*2+0,28+1,6)*3,8</t>
  </si>
  <si>
    <t>347051222RR0</t>
  </si>
  <si>
    <t xml:space="preserve">Předstěna SDK instalační, ocel.kce 2x opl. </t>
  </si>
  <si>
    <t>1.PP:(0,9+1,2+2,3+0,9+0,6+0,39+0,41)*3,73</t>
  </si>
  <si>
    <t>1.NP 1.08-14:(1,3+0,6+3,64+0,7+1,7+1,0+3,7+2,8+3,6+3,2+2,2+0,8*2)*3,2</t>
  </si>
  <si>
    <t>2.NP:(1,0+0,625*2+(0,388+0,2)*8+0,513*2*6+1,1+6,1+1,9+10,3+3,7+3,1)*3,8</t>
  </si>
  <si>
    <t>3.NP:(1,0*2+1,5+0,8*2+1,9*2+0,9*3+1,0*2+1,45+1,7+2,6+2,4)*3,25</t>
  </si>
  <si>
    <t>4.NP:(0,9*12+1,9*4+1,53*4+0,8*2+1,0*2)*3,25</t>
  </si>
  <si>
    <t>5.NP:(0,9*9+1,9*3+1,53*3+0,8*2+1,0*2)*3,25</t>
  </si>
  <si>
    <t>6.NP:(0,9*12+1,9*4+1,53*4+0,8*2+1,0*2)*3,25</t>
  </si>
  <si>
    <t>7.NP:(0,9*6+1,9*2+1,53*2+0,8*2+1,0*2)*3,25</t>
  </si>
  <si>
    <t>8.NP:(1,2+0,9*5+2,1*3)*3,26</t>
  </si>
  <si>
    <t>767.01</t>
  </si>
  <si>
    <t>Podhled minerál.obdélníky 600/600 - D+M s viditelným rámem š.15mm,hrana SK</t>
  </si>
  <si>
    <t>2.NP rozebíratelná část podhledu:(18,8+2,45+21,0+7,4)*0,6</t>
  </si>
  <si>
    <t>59591091</t>
  </si>
  <si>
    <t>Dvířka do sádrokartonu 400/300 s tlačným zámkem</t>
  </si>
  <si>
    <t>900      RT2</t>
  </si>
  <si>
    <t>HZS Provedení detailů kolem rozvaděčů apod.</t>
  </si>
  <si>
    <t>61</t>
  </si>
  <si>
    <t>Upravy povrchů vnitřní</t>
  </si>
  <si>
    <t>612403380R00</t>
  </si>
  <si>
    <t xml:space="preserve">Hrubá výplň rýh ve stěnách do 3x3 cm maltou ze SMS </t>
  </si>
  <si>
    <t>ODHAD-PO ŘEMESLECH:1480</t>
  </si>
  <si>
    <t>612403382R00</t>
  </si>
  <si>
    <t xml:space="preserve">Hrubá výplň rýh ve stěnách do 5x5 cm maltou ze SMS </t>
  </si>
  <si>
    <t>ODHAD-PO ŘEMESLECH:2100</t>
  </si>
  <si>
    <t>612403384R00</t>
  </si>
  <si>
    <t xml:space="preserve">Hrubá výplň rýh ve stěnách do 7x7 cm maltou ze SMS </t>
  </si>
  <si>
    <t>ODHAD-PO ŘEMESLECH:1200</t>
  </si>
  <si>
    <t>612421231RT2</t>
  </si>
  <si>
    <t>Oprava vápen.omítek stěn do 10 % pl. - štukových s použitím suché maltové směsi</t>
  </si>
  <si>
    <t>postup dle technické zprávy:2500</t>
  </si>
  <si>
    <t>612421637R00</t>
  </si>
  <si>
    <t xml:space="preserve">Omítka vnitřní zdiva, MVC, štuková </t>
  </si>
  <si>
    <t>postup dle technické zprávy:</t>
  </si>
  <si>
    <t>(23,0+1,6+331,8+113,6+8,6)*2</t>
  </si>
  <si>
    <t>1,0*2,02*2</t>
  </si>
  <si>
    <t>(1,1*0,8+0,6*0,8+0,5*1,43*3+0,75*1,43*2+0,75*1,41)*2</t>
  </si>
  <si>
    <t>(0,75*1,41*8+0,37*1,43*4+0,5*1,43*4+1,15*0,8+0,6*0,8)*2</t>
  </si>
  <si>
    <t>(0,75*1,41*5+0,37*1,43*3+0,5*1,43*3+1,15*0,8*+0,6*0,8*2)*2</t>
  </si>
  <si>
    <t>(0,75*1,41*8+0,37*1,43*4+0,5*1,43*4+0,6*0,8)*2</t>
  </si>
  <si>
    <t>(0,75*1,41*4+0,37*1,43*2+0,5*1,43*2+0,6*0,8+1,15*0,8)*2</t>
  </si>
  <si>
    <t>(0,75*1,41*5+0,37*1,43*3+0,5*1,43*2+0,6*0,8*2+1,15*0,8*2+1,2*0,8)*2</t>
  </si>
  <si>
    <t>(0,8+0,45)*2*0,8*2</t>
  </si>
  <si>
    <t>1,5*0,8*2*2</t>
  </si>
  <si>
    <t>1,5*0,8*2</t>
  </si>
  <si>
    <t>1,4*0,8*2</t>
  </si>
  <si>
    <t>(0,37*1,43+0,75*1,41)*2</t>
  </si>
  <si>
    <t>1,6*2,5*2-0,9*1,9*2+2,0*1,15*2*5</t>
  </si>
  <si>
    <t>612443541R00</t>
  </si>
  <si>
    <t xml:space="preserve">Omítka rýh stěn a stropů  o šířce do 15 cm štuk </t>
  </si>
  <si>
    <t>450</t>
  </si>
  <si>
    <t>62</t>
  </si>
  <si>
    <t>Úpravy povrchů vnější</t>
  </si>
  <si>
    <t>620991121R00</t>
  </si>
  <si>
    <t xml:space="preserve">Zakrývání výplní vnějších otvorů z lešení </t>
  </si>
  <si>
    <t>(3,2*2,3*7+3,1*1,8*27+2,2*2,2*12+2,3*3,5*2+2,3*1,8*6+2,4*3,2)</t>
  </si>
  <si>
    <t>(1,0*2,7*17+1,2*1,8*17+2,3*1,8+2,4*2,7+1,5*2,7+0,7*1,8*3)</t>
  </si>
  <si>
    <t>622421143R00</t>
  </si>
  <si>
    <t>Omítka vnější stěn, MVC, štuková, složitost 1-2 receptura dle stratigrafického prúzkumu</t>
  </si>
  <si>
    <t>VČ.ŠPALET A LIŠT:</t>
  </si>
  <si>
    <t>788,2</t>
  </si>
  <si>
    <t>622431351R00</t>
  </si>
  <si>
    <t xml:space="preserve">Oprava omítek teracových,opracovaných do 30 % </t>
  </si>
  <si>
    <t>622904112R00</t>
  </si>
  <si>
    <t xml:space="preserve">Očištění fasád tlakovou vodou složitost 1 - 2 </t>
  </si>
  <si>
    <t>627451641RT4</t>
  </si>
  <si>
    <t xml:space="preserve">Oprava spárování cihelného zdiva stěn, pl. do 40 % </t>
  </si>
  <si>
    <t>1,5*33,6+28,0*1,5</t>
  </si>
  <si>
    <t>622450001RR</t>
  </si>
  <si>
    <t>Fasáda m2:784,4</t>
  </si>
  <si>
    <t>kompletní dodávka vč.zaměření,výkresové dokumentace,demontáže stávajícího obložení,likvidace suti,tepelné izolace:</t>
  </si>
  <si>
    <t>Výlohy černá žula m2:72,5</t>
  </si>
  <si>
    <t>demontáž,číslování,strojní přeleštění,montáž,tepelná izolace:</t>
  </si>
  <si>
    <t>457451131RT1</t>
  </si>
  <si>
    <t xml:space="preserve">Cementový potěr tl.do 4 cm s vložkou ze svař. sítí </t>
  </si>
  <si>
    <t>S33:(46,78+28,72)</t>
  </si>
  <si>
    <t>564861111RT2</t>
  </si>
  <si>
    <t>Podklad ze štěrkodrti po zhutnění tloušťky 20 cm štěrkodrť frakce 0-32 mm</t>
  </si>
  <si>
    <t>631313711R00</t>
  </si>
  <si>
    <t xml:space="preserve">Mazanina betonová tl. 8 - 12 cm C 25/30 </t>
  </si>
  <si>
    <t>S17:14,8*0,1</t>
  </si>
  <si>
    <t>S33:(46,78+28,72)*0,08</t>
  </si>
  <si>
    <t>S35:81,35*0,1</t>
  </si>
  <si>
    <t>631319161R00</t>
  </si>
  <si>
    <t xml:space="preserve">Příplatek za konečnou úpravu mazanin </t>
  </si>
  <si>
    <t>631319183R00</t>
  </si>
  <si>
    <t xml:space="preserve">Příplatek za sklon mazaniny 15°-35°  tl. 8 - 12 cm </t>
  </si>
  <si>
    <t>632418140RU1</t>
  </si>
  <si>
    <t>Potěr cementový, ruční zpracování, tl. 49 mm samonivelační</t>
  </si>
  <si>
    <t>632418150RU1</t>
  </si>
  <si>
    <t>Potěr cementový, ruční zpracování, tl. 52 mm samonivelační</t>
  </si>
  <si>
    <t>S20 2.NP:11,87+3,67+1,35*2+2,93+1,83*2+3,33+6,98+1,85+1,35+5,11+1,35*2+2,11</t>
  </si>
  <si>
    <t>2,83+4,57+17,21</t>
  </si>
  <si>
    <t>632418150RV2</t>
  </si>
  <si>
    <t>Potěr cementový, ruční zpracování, tl. 58 mm samonivelační</t>
  </si>
  <si>
    <t>S19 2.NP:51,39+62,46+9,29+27,41+26,37+7,85+8,53</t>
  </si>
  <si>
    <t>S27 1.NP:1,98+4,84+1,48*2+1,37</t>
  </si>
  <si>
    <t>632418150RV3</t>
  </si>
  <si>
    <t>Potěr cementový, ruční zpracování, tl. 62 mm samonivelační</t>
  </si>
  <si>
    <t>S26 1.NP:6,37+27,3+118,54+88,89+7,73</t>
  </si>
  <si>
    <t>632418150RV4</t>
  </si>
  <si>
    <t>Potěr cementový, ruční zpracování, tl. 65 mm samonivelační</t>
  </si>
  <si>
    <t>S21 2.NP:26,66+23,06+17,25+23,44*2+23,44+23,46+23,29+35,45+35,14+24,93+24,21</t>
  </si>
  <si>
    <t>63,17+17,13+15,29+68,67</t>
  </si>
  <si>
    <t>632419104R00</t>
  </si>
  <si>
    <t xml:space="preserve">Samonivelač. stěrka, ruční zpracování tl.4 mm </t>
  </si>
  <si>
    <t>S9 2.PP:14,5+13,46+1,72+87,44+31,58+115,15+1,65+9,61*2</t>
  </si>
  <si>
    <t>8.NP:2,27</t>
  </si>
  <si>
    <t>S12 1.PP:24,17+3,12+11,79+7,96+15,67+6,67+9,55+1,89+81,21+28,81+13,01+5,12+5,6</t>
  </si>
  <si>
    <t>14,68+13,12+22,48+18,0+36,93+23,02+21,98+25,97+31,71+60,95+2,91+10,45</t>
  </si>
  <si>
    <t>4,24+20,44+11,18</t>
  </si>
  <si>
    <t>6324771221RR</t>
  </si>
  <si>
    <t xml:space="preserve">Vyspravení poškozených částí teracové podlahy </t>
  </si>
  <si>
    <t>479,46*0,3</t>
  </si>
  <si>
    <t>941941031RA0</t>
  </si>
  <si>
    <t>Lešení vč.stavebního výtahu (viz SO 01.ST-01)</t>
  </si>
  <si>
    <t xml:space="preserve">Kompletní dodávka: </t>
  </si>
  <si>
    <t>montáž, demontáž, doprava, nájem, přesun po staveništi, statický posudek, včetně všech kotev a spojů:</t>
  </si>
  <si>
    <t>941941192R00</t>
  </si>
  <si>
    <t>2200+2400</t>
  </si>
  <si>
    <t>941955004R00</t>
  </si>
  <si>
    <t xml:space="preserve">Lešení lehké pomocné, výška podlahy do 3,5 m </t>
  </si>
  <si>
    <t>783825110RR</t>
  </si>
  <si>
    <t>Vyčištění a napuštění kamenných dlažeb a obkladů stěn</t>
  </si>
  <si>
    <t>952901111R00</t>
  </si>
  <si>
    <t xml:space="preserve">Vyčištění budov o výšce podlaží do 4 m </t>
  </si>
  <si>
    <t>Úklid prostor,dotčených stavbou v průběhu výstavby (viz popis SO 01.ST-01 - Technická zpráva)</t>
  </si>
  <si>
    <t>95290121R</t>
  </si>
  <si>
    <t xml:space="preserve">Deratizace podlaží 2.p.p.-2.n.p. </t>
  </si>
  <si>
    <t>95001</t>
  </si>
  <si>
    <t xml:space="preserve">Požární ucpávky  dod.+mont. </t>
  </si>
  <si>
    <t>DN160:3</t>
  </si>
  <si>
    <t>DN200:22</t>
  </si>
  <si>
    <t>700x400:1</t>
  </si>
  <si>
    <t>400x400:1</t>
  </si>
  <si>
    <t>500x350:1</t>
  </si>
  <si>
    <t>DN250:1</t>
  </si>
  <si>
    <t>DN100:3</t>
  </si>
  <si>
    <t>DN125:51</t>
  </si>
  <si>
    <t>200x250:3</t>
  </si>
  <si>
    <t>300x400:2</t>
  </si>
  <si>
    <t>950011</t>
  </si>
  <si>
    <t xml:space="preserve">PHP práškový 21A </t>
  </si>
  <si>
    <t>950012</t>
  </si>
  <si>
    <t xml:space="preserve">PHP práškový 34A </t>
  </si>
  <si>
    <t>950013</t>
  </si>
  <si>
    <t xml:space="preserve">PHP CO2 </t>
  </si>
  <si>
    <t>950014</t>
  </si>
  <si>
    <t xml:space="preserve">Vnitřní hydrant d+m </t>
  </si>
  <si>
    <t>95002</t>
  </si>
  <si>
    <t xml:space="preserve">Řešení detailů kolem výtahu na vývoz odpadů </t>
  </si>
  <si>
    <t>veškeré zednické práce, spojené s montáží daného výtahu:</t>
  </si>
  <si>
    <t>dle detailů v projektové dokumentaci:</t>
  </si>
  <si>
    <t>vč.dodávky materiálu:</t>
  </si>
  <si>
    <t>95003</t>
  </si>
  <si>
    <t xml:space="preserve">Tabla pro označení kanceláří </t>
  </si>
  <si>
    <t>95004</t>
  </si>
  <si>
    <t xml:space="preserve">Zakrývání stávajících kcí </t>
  </si>
  <si>
    <t>95005</t>
  </si>
  <si>
    <t xml:space="preserve">Polep skla </t>
  </si>
  <si>
    <t>OA1,OA2,OA3,OA9,OA16:5</t>
  </si>
  <si>
    <t>polep skla s označením provozu v prostoru 1.10:</t>
  </si>
  <si>
    <t>polep skla pro zviditelnění zasklení-mléčný odstín:</t>
  </si>
  <si>
    <t>95006</t>
  </si>
  <si>
    <t xml:space="preserve">Kamenné parapetní desky </t>
  </si>
  <si>
    <t>711</t>
  </si>
  <si>
    <t>Izolace proti vodě</t>
  </si>
  <si>
    <t>711212000R00</t>
  </si>
  <si>
    <t xml:space="preserve">Penetrace podkladu pod hydroizolační nátěr,vč.dod. </t>
  </si>
  <si>
    <t>490,7100+882,4739</t>
  </si>
  <si>
    <t>711212002RT1</t>
  </si>
  <si>
    <t>Hydroizolační povlak - stěrka vč.bandáží, koutů a vytažení na stěnu</t>
  </si>
  <si>
    <t>S17:14,8+50,0*0,1</t>
  </si>
  <si>
    <t>S24:201,96</t>
  </si>
  <si>
    <t>S34 2.NP:20,3</t>
  </si>
  <si>
    <t>svislá:115,0</t>
  </si>
  <si>
    <t>S37:26,3+50,0*0,1</t>
  </si>
  <si>
    <t>711212321R00</t>
  </si>
  <si>
    <t>Stěrka hydroizol.  dvouvrstvá pochůzí vč.dodávky materiálu</t>
  </si>
  <si>
    <t>soklík :(3,578*2+3,52*2+18*(0,16+0,29)*2+3,65+2,85*2+2,2+2,15*4+1,7+1,4)*0,08</t>
  </si>
  <si>
    <t>(18*(0,18+0,3)*2+1,4+1,57+1,3+0,7+4,7+5,9+0,8+4,4+1,5+1,55+1,4*2)*0,08</t>
  </si>
  <si>
    <t>(3,65+8,6+12,12+8,3+0,8+0,53+0,55*2+0,25)*2*0,08</t>
  </si>
  <si>
    <t>-0,9*3-0,8*7</t>
  </si>
  <si>
    <t>stěny výška 500mm:(7,7+6,0+7,35+2,2*2+3,2+1,18+2,0+0,5+1,9)*0,5</t>
  </si>
  <si>
    <t>sokl 2.01-03:(2,9+3,65+2,5+2,7-(0,8+0,9*2+1,3)+10,7+3,1+1,7+9,0+1,1-0,8*5-0,9)*0,08</t>
  </si>
  <si>
    <t>2.04,05:((2,46+3,4+4,25+3,7+3,0*2+1,8+2,0+5,3+2,5+0,9+1,0)*2-0,8*2-0,7)*0,08</t>
  </si>
  <si>
    <t>2.06-08:((5,3+2,5+0,9+1,0+9,4+8,6+0,7*2+0,63*2)*2+0,4*3+0,2*6-0,7*2)*0,08</t>
  </si>
  <si>
    <t>2.09,10:(8,9+3,5+0,35+0,4*2+5,3+0,6+2,4+3,1+2,5+5,2-0,8*2-0,9-0,6)*0,08</t>
  </si>
  <si>
    <t>2.11-17:(2,0+2,2+2,8+1,6*2+1,8+32,6-1,6+13,7+2,9+11,2+1,5)*2*0,08</t>
  </si>
  <si>
    <t>-(0,6+1,3*2+0,8*8+0,9*5)*0,08</t>
  </si>
  <si>
    <t>2.18-21:(3,7+10,0+0,2+0,58+0,7+4,0+7,5+0,6+3,8+5,9+0,43+3,6+7,3+0,18)*2*0,08</t>
  </si>
  <si>
    <t>-(0,8*3+1,6)*0,08</t>
  </si>
  <si>
    <t>2.22,23:(4,0+7,8+1,2+4,7+3,2+0,4+3,65+10,0+0,25+8,3+2,8+5,6+4,8*2-0,8*2)*0,08</t>
  </si>
  <si>
    <t>(1,8*4+(4,5+2,36+2,5+1,8+3,8+2,7)*2+1,7*3-0,9*5-0,7-1,3-1,4)*0,08</t>
  </si>
  <si>
    <t>711111001RZ1</t>
  </si>
  <si>
    <t>S15:815,8244</t>
  </si>
  <si>
    <t>S16 :(148,65+66,0*0,2)</t>
  </si>
  <si>
    <t>712341559RT1</t>
  </si>
  <si>
    <t>Povlaková krytina střech do 10°, NAIP přitavením 1 vrstva - materiál ve specifikaci</t>
  </si>
  <si>
    <t>S15 parozábrana:20,4*14,7+6,1*1,8+6,7*0,7</t>
  </si>
  <si>
    <t>20,95*14,7+6,1*1,8+7,0*0,7</t>
  </si>
  <si>
    <t>-(1,28*2,98*2+1,75*1,1+0,4*2,5*4+1,8*1,0+1,15*2,9+15,68)</t>
  </si>
  <si>
    <t>atika:(41,95*2+15,2*2+1,8*2+1,0*2)*0,15</t>
  </si>
  <si>
    <t>9.01:3,4*3,45+(3,4+3,45)*2*0,15</t>
  </si>
  <si>
    <t>9.02:2,95*3,475+(2,95+3,475)*2*0,12</t>
  </si>
  <si>
    <t>9.03:1,2*3,35+(1,2+3,35)*2*0,15</t>
  </si>
  <si>
    <t>S16 BOČNÍ TERASY 8.NP:</t>
  </si>
  <si>
    <t>parozábrana:148,65+66,0*0,2</t>
  </si>
  <si>
    <t>712341559RT2</t>
  </si>
  <si>
    <t>Povlaková krytina střech do 10°, NAIP přitavením 2 vrstvy - materiál ve specifikaci</t>
  </si>
  <si>
    <t>S15 :20,4*14,7+6,1*1,8+6,7*0,7</t>
  </si>
  <si>
    <t>(1,28*2+2,98*2+1,75+1,1+0,4*4+2,5*4+1,8+1,0+1,15+2,9)*2*0,3</t>
  </si>
  <si>
    <t>S18 -světlík 2.46:13,77</t>
  </si>
  <si>
    <t>S35:81,35</t>
  </si>
  <si>
    <t>712371801RT1</t>
  </si>
  <si>
    <t>Povlaková krytina střech do 10°, fólií PVC 1 vrstva - fólie ve specifikaci</t>
  </si>
  <si>
    <t>S16:148,65+66,0*1,0</t>
  </si>
  <si>
    <t>712491171RT1</t>
  </si>
  <si>
    <t>Povlaková krytina střech do 30°, podklad. textilie 1 vrstva - textilie ve specifikaci</t>
  </si>
  <si>
    <t>283221391</t>
  </si>
  <si>
    <t>Fólie hydroizolační střešní PVC tl. 2,4 vč.detailů a uchycení na atiku</t>
  </si>
  <si>
    <t>214,65*1,1</t>
  </si>
  <si>
    <t>628522531</t>
  </si>
  <si>
    <t>Pás modifikovaný asfalt tl.4,5 s posypem specifikace dle PD</t>
  </si>
  <si>
    <t>S15:815,8244*1,1</t>
  </si>
  <si>
    <t>S18 -světlík 2.46:13,77*1,1</t>
  </si>
  <si>
    <t>S35:81,35*1,1</t>
  </si>
  <si>
    <t>628522557</t>
  </si>
  <si>
    <t>Pás modifikovaný asfalt tl.3,0 s posypem specifikace dle PD</t>
  </si>
  <si>
    <t>628522691</t>
  </si>
  <si>
    <t>Pás modifikovaný asfalt AL 40 mineral, tl.4,0 parotěsnící,specifikace dle PD</t>
  </si>
  <si>
    <t>S16 :(148,65+66,0*0,2)*1,1</t>
  </si>
  <si>
    <t>69366198</t>
  </si>
  <si>
    <t>998712103R00</t>
  </si>
  <si>
    <t xml:space="preserve">Přesun hmot pro povlakové krytiny, výšky do 24 m </t>
  </si>
  <si>
    <t>713121111RT1</t>
  </si>
  <si>
    <t>Izolace tepelná podlah na sucho, jednovrstvá materiál ve specifikaci</t>
  </si>
  <si>
    <t>S26 1.NP:(6,37+27,3+118,54+88,89+7,73)*2</t>
  </si>
  <si>
    <t>S27 1.NP:(1,98+4,84+1,48*2+1,37)*2</t>
  </si>
  <si>
    <t>713141151R00</t>
  </si>
  <si>
    <t xml:space="preserve">Izolace tepelná střech kladená na sucho 1vrstvá </t>
  </si>
  <si>
    <t>-(1,28*2,98*2+1,75*1,1+0,4*2,5*4+1,8*1,0+1,15*2,9)</t>
  </si>
  <si>
    <t>620,71*3</t>
  </si>
  <si>
    <t>S16:148,65*3</t>
  </si>
  <si>
    <t>28375766.A</t>
  </si>
  <si>
    <t>Deska polystyrén samozhášivý EPS 100 S</t>
  </si>
  <si>
    <t>S15:620,71*(0,05+0,18)*1,1</t>
  </si>
  <si>
    <t>S16:148,65*(0,05+0,18)*1,1</t>
  </si>
  <si>
    <t>S18 -světlík 2.46:13,77*0,1*1,1</t>
  </si>
  <si>
    <t>S35:81,35*0,04*1,1</t>
  </si>
  <si>
    <t>28375770</t>
  </si>
  <si>
    <t>Deska z kam.vlny tl. 20 mm</t>
  </si>
  <si>
    <t>S26 1.NP:(6,37+27,3+118,54+88,89+7,73)*1,1</t>
  </si>
  <si>
    <t>S27 1.NP:(1,98+4,84+1,48*2+1,37)*1,1</t>
  </si>
  <si>
    <t>28375776</t>
  </si>
  <si>
    <t>Deska z kam.vlny tl. 40 mm</t>
  </si>
  <si>
    <t>S24:201,96*1,1</t>
  </si>
  <si>
    <t>28375777</t>
  </si>
  <si>
    <t>Deska z kam.vlny tl. 80 mm</t>
  </si>
  <si>
    <t>734,2*1,1</t>
  </si>
  <si>
    <t>28375976</t>
  </si>
  <si>
    <t>Deska - klín spádový</t>
  </si>
  <si>
    <t>S15:620,71*0,02*1,1</t>
  </si>
  <si>
    <t>S16:148,65*0,02*1,1</t>
  </si>
  <si>
    <t>28600433</t>
  </si>
  <si>
    <t>Deska systémová podlahového vytápění</t>
  </si>
  <si>
    <t>998713106R00</t>
  </si>
  <si>
    <t xml:space="preserve">Přesun hmot pro izolace tepelné, výšky do 60 m </t>
  </si>
  <si>
    <t>721242117R00</t>
  </si>
  <si>
    <t>Lapač střešních splavenin litinový DN 150 dod.+mont.</t>
  </si>
  <si>
    <t>762132135RT2</t>
  </si>
  <si>
    <t>Montáž bednění stěn, prkna hoblovaná 32 mm na sraz včetně dodávky řeziva, prkna tl. 18 mm</t>
  </si>
  <si>
    <t>dřevěná konstrukce sklepních kójí:77,0</t>
  </si>
  <si>
    <t>763613122R00</t>
  </si>
  <si>
    <t xml:space="preserve">M.záklopu stropů z desek do tl.18 mm,P+D </t>
  </si>
  <si>
    <t>zakrytí kamenné dlažby v 1.NP během výstavby:105,0</t>
  </si>
  <si>
    <t>zabednění stěn:130,0</t>
  </si>
  <si>
    <t>60725010</t>
  </si>
  <si>
    <t>Deska dřevoštěpková OSB 3 N tl. 12 mm</t>
  </si>
  <si>
    <t>235,0000*1,1</t>
  </si>
  <si>
    <t>998762104R00</t>
  </si>
  <si>
    <t xml:space="preserve">Přesun hmot pro tesařské konstrukce, výšky do 36 m </t>
  </si>
  <si>
    <t>764001100R</t>
  </si>
  <si>
    <t xml:space="preserve">Oplechování fasády nerez r.š.170 </t>
  </si>
  <si>
    <t>K1:24,55</t>
  </si>
  <si>
    <t>K2:24,55</t>
  </si>
  <si>
    <t>764231430R00</t>
  </si>
  <si>
    <t>Oplechování světlíku specifikace dle PD</t>
  </si>
  <si>
    <t>K8:6,612</t>
  </si>
  <si>
    <t>K9:4,76</t>
  </si>
  <si>
    <t>K16:13,2</t>
  </si>
  <si>
    <t>K22:4,675</t>
  </si>
  <si>
    <t>K23:5,0</t>
  </si>
  <si>
    <t>K24:7,0*3</t>
  </si>
  <si>
    <t>K25:7,5</t>
  </si>
  <si>
    <t>K26:3,9*2</t>
  </si>
  <si>
    <t>764241420R00</t>
  </si>
  <si>
    <t xml:space="preserve">Oplechování otvoru vč.jeklové konstrukce </t>
  </si>
  <si>
    <t>K10:1</t>
  </si>
  <si>
    <t>K11:1</t>
  </si>
  <si>
    <t>764351207R00</t>
  </si>
  <si>
    <t>Žlaby z Pz plechu čtyřhranné,rš 500 mm tvarová replika</t>
  </si>
  <si>
    <t>K3:3,23</t>
  </si>
  <si>
    <t>K4:5,32</t>
  </si>
  <si>
    <t>K5:6,61</t>
  </si>
  <si>
    <t>K6:6,3</t>
  </si>
  <si>
    <t>K7:5,9</t>
  </si>
  <si>
    <t>K13:8,1</t>
  </si>
  <si>
    <t>K17:26,35</t>
  </si>
  <si>
    <t>K27:118,5</t>
  </si>
  <si>
    <t>K33:1,25</t>
  </si>
  <si>
    <t>K36:3,45</t>
  </si>
  <si>
    <t>K38:2,95</t>
  </si>
  <si>
    <t>764353392R00</t>
  </si>
  <si>
    <t>Žlab zaatikový Al čtyřhranný, dod.+mont. specifikace dle PD</t>
  </si>
  <si>
    <t>K40:4,78*2</t>
  </si>
  <si>
    <t>764410430R00</t>
  </si>
  <si>
    <t>Oplechování parapetů z Al tl. 0,63 mm, rš 200 mm tvarová replika</t>
  </si>
  <si>
    <t>K16a:7,76</t>
  </si>
  <si>
    <t>764410460R00</t>
  </si>
  <si>
    <t>Oplechování parapetů z Al tl. 0,63 mm, rš 400 mm tvarová replika</t>
  </si>
  <si>
    <t>K41:0,9</t>
  </si>
  <si>
    <t>764430240R00</t>
  </si>
  <si>
    <t>Oplechování atiky z Pz plechu,tvarová replika specifikace dle PD</t>
  </si>
  <si>
    <t>K21:50,32</t>
  </si>
  <si>
    <t>K34:7,55</t>
  </si>
  <si>
    <t>K37:10,25</t>
  </si>
  <si>
    <t>K39:9,9</t>
  </si>
  <si>
    <t>764430260R00</t>
  </si>
  <si>
    <t xml:space="preserve">Oplechování zdí z Pz plechu, rš 800 mm </t>
  </si>
  <si>
    <t>K43 levý dvorek:2,52</t>
  </si>
  <si>
    <t>764430350R00</t>
  </si>
  <si>
    <t>Oplechování atiky včetně rohů z Al tvar.replika, specifikace dle PD</t>
  </si>
  <si>
    <t>K21a:50,32</t>
  </si>
  <si>
    <t>K21b:15,5</t>
  </si>
  <si>
    <t>K21c:7,9</t>
  </si>
  <si>
    <t>764451204R00</t>
  </si>
  <si>
    <t>Odpadní trouby z Pz plechu, čtvercové o str. 150mm tvarová replika</t>
  </si>
  <si>
    <t>K14:5,2*3</t>
  </si>
  <si>
    <t>K15:1,225*2</t>
  </si>
  <si>
    <t>K20:27,35*2</t>
  </si>
  <si>
    <t>K29:25,0+25,5*2+25,75</t>
  </si>
  <si>
    <t>K30:30,7*2</t>
  </si>
  <si>
    <t>K31:3,3*4</t>
  </si>
  <si>
    <t>K32:27,5*2</t>
  </si>
  <si>
    <t>K35:2,2*3</t>
  </si>
  <si>
    <t>K42:4,3</t>
  </si>
  <si>
    <t>764521430R00</t>
  </si>
  <si>
    <t xml:space="preserve">Okapnička z Al plechu, rš 220 mm </t>
  </si>
  <si>
    <t>K12:2,4*19</t>
  </si>
  <si>
    <t>K28:9,6</t>
  </si>
  <si>
    <t>998764104R00</t>
  </si>
  <si>
    <t xml:space="preserve">Přesun hmot pro klempířské konstr., výšky do 36 m </t>
  </si>
  <si>
    <t>7662001004T</t>
  </si>
  <si>
    <t>T4:Dveře dřevěné vnitřní falcové vč.zárubně požární, specifikace dle výpisu,D+M</t>
  </si>
  <si>
    <t>7662001007T</t>
  </si>
  <si>
    <t>T7:Dveře dřev.vnitřní falcové vč.zár.,dod.+mont. požární,vč.příslušenství.,specifikace dle výpisu</t>
  </si>
  <si>
    <t>7662001007TA</t>
  </si>
  <si>
    <t>T7a:Dveře dřev.vnitřní falcové vč.zár.,dod.+mont. požární,vč.příslušenství.,specifikace dle výpisu</t>
  </si>
  <si>
    <t>7662001009T</t>
  </si>
  <si>
    <t>T9:Dveře dřevěné vnitř. falcové vč.zár.,dod.+mont. požární,vč.příslušenství.,specifikace dle výpisu</t>
  </si>
  <si>
    <t>7662001010T</t>
  </si>
  <si>
    <t>T10:Dveře dřevěné vnitř.falc.vč.zárubně,dod.+mont. specifikace dle výpisu</t>
  </si>
  <si>
    <t>7662001011T</t>
  </si>
  <si>
    <t>T11:Dveře dřevěné vnitř.falc.vč.zárubně,dod.+mont. vč.příslušenství, specifikace dle výpisu</t>
  </si>
  <si>
    <t>7662001012R</t>
  </si>
  <si>
    <t>T12:Dveře dřevěné vnitř.falcové vč.zárubně specifikace dle výpisu, dod.+mont.</t>
  </si>
  <si>
    <t>7662001013T</t>
  </si>
  <si>
    <t>T13:Dveře dřevěné vnitřní vč.zárubně,dod.+mont. vč.příslušenství.,specifikace dle výpisu</t>
  </si>
  <si>
    <t>VČ.PANIKOVÉ KLIKY:3</t>
  </si>
  <si>
    <t>7662001014T</t>
  </si>
  <si>
    <t>T14:Dveře dřevěné vnitř.falc.vč.zárubně,dod.+mont. vč.příslušenství.,specifikace dle výpisu</t>
  </si>
  <si>
    <t>7662001015TT</t>
  </si>
  <si>
    <t>T15:Dveře dřevěné vnitř.falc.vč.zárubně,dvoukřídlé dod.+mont.,specifikace dle výpisu</t>
  </si>
  <si>
    <t>7662001016T</t>
  </si>
  <si>
    <t>T16:Dveře dřevěné vnitř.falc.vč.zárubně,dod.+mont. specifikace dle výpisu,D+M</t>
  </si>
  <si>
    <t>7662001019T</t>
  </si>
  <si>
    <t>T19:Dveře dřevěné vnitřní vč.zárubně,dod.+mont. vč.příslušenství, specifikace dle výpisu</t>
  </si>
  <si>
    <t>7662001020S</t>
  </si>
  <si>
    <t>T20:Dveře dřevěné vnit.falc.vč.zárubně,dod.+mont. požární, specifikace dle PD</t>
  </si>
  <si>
    <t>7662001022T</t>
  </si>
  <si>
    <t>T22:Dveře dřevěné vnitřní,požární ,dod.+mont. vč.zárubně a příslušenství, specifikace dle výpisu</t>
  </si>
  <si>
    <t>7662001023T</t>
  </si>
  <si>
    <t>T23:Dveře dřevěné dvoukř.vnitř.požární,dod.+mont. vč.zárubně a příslušenství, specifikace dle výpisu</t>
  </si>
  <si>
    <t>7662001024T</t>
  </si>
  <si>
    <t>T24:Dveře dřev.falc.vnitřní vč.zárubně,dod.+mont. vč.příslušenství, specifikace dle výpisu</t>
  </si>
  <si>
    <t>7662001025T</t>
  </si>
  <si>
    <t>T25:Dveře dřev.vnitř.dvoukř.vč.zárubně,dod.+mont. požární,vč.příslušenství, specifikace dle výpisu</t>
  </si>
  <si>
    <t>7662001026T</t>
  </si>
  <si>
    <t>T26:Dveře dřev.vnitř.dvoukř.vč.zárubně,dod.+mont. požární,vč.příslušenství, specifikace dle výpisu</t>
  </si>
  <si>
    <t>VČ.PANIKOVÉ KLIKY:1</t>
  </si>
  <si>
    <t>7662001027T</t>
  </si>
  <si>
    <t>T27:Dveře dřevěné vnitřní posuvné,dod.+mont. vč.příslušenství, specifikace dle výpisu</t>
  </si>
  <si>
    <t>7662001112s</t>
  </si>
  <si>
    <t>T12s:Dřevěné dveře exteriér,část.prosklené vč.zárubně a příslušenství, specifikace dle výpisu</t>
  </si>
  <si>
    <t>7662001115s</t>
  </si>
  <si>
    <t>T15s:Dveře dřev.vnitřní falcové vč.zár.,dod.+mont. požární,vč.příslušenství,specifikace dle výpisu,</t>
  </si>
  <si>
    <t>7662001118s</t>
  </si>
  <si>
    <t>T18s:Dveře dřev.vnitřní falcové vč.zár.,dod.+mont. vč.příslušenství, specifikace dle výpisu</t>
  </si>
  <si>
    <t>7662001120s</t>
  </si>
  <si>
    <t>T20s:Dveře dřev.vnitřní falcové vč.zár.,dod.+mont. vč.příslušenství, specifikace dle výpisu</t>
  </si>
  <si>
    <t>7662001121s</t>
  </si>
  <si>
    <t>T21s:Dveře dřev.vnitřní falcové vč.zár.,dod.+mont. vč.příslušenství, specifikace dle výpisu</t>
  </si>
  <si>
    <t>7663001001</t>
  </si>
  <si>
    <t>O1:Okna v obvodových kcích, replika,dod.+mont. vč.příslušenství, specifikace dle výpisu</t>
  </si>
  <si>
    <t>7663001002</t>
  </si>
  <si>
    <t>O2:Okna v obvodových kcích, replika,dod.+mont. vč.příslušenství, specifikace dle výpisu</t>
  </si>
  <si>
    <t>7663001003</t>
  </si>
  <si>
    <t>O3:Okna v obvodových kcích, replika,dod.+mont. vč.příslušenství, specifikace dle výpisu</t>
  </si>
  <si>
    <t>7663001004</t>
  </si>
  <si>
    <t>O4:Okna v obvodových kcích, replika,dod.+mont. vč.příslušenství, specifikace dle výpisu</t>
  </si>
  <si>
    <t>7663001005</t>
  </si>
  <si>
    <t>O5:Okna v obvodových kcích, replika,dod.+mont. vč.příslušenství, specifikace dle výpisu</t>
  </si>
  <si>
    <t>7663001006</t>
  </si>
  <si>
    <t>O6:Okna v obvodových kcích, replika,dod.+mont. vč.příslušenství, specifikace dle výpisu</t>
  </si>
  <si>
    <t>7663001007</t>
  </si>
  <si>
    <t>O7:Okna v obvodových kcích, replika,dod.+mont. vč.příslušenství, specifikace dle výpisu</t>
  </si>
  <si>
    <t>7663001008</t>
  </si>
  <si>
    <t>O8:Okna v obvodových kcích, replika,dod.+mont. vč.příslušenství, specifikace dle výpisu</t>
  </si>
  <si>
    <t>7663001009</t>
  </si>
  <si>
    <t>O9:Okna v obvodových kcích, replika,dod.+mont. vč.příslušenství, specifikace dle výpisu</t>
  </si>
  <si>
    <t>7663001010</t>
  </si>
  <si>
    <t>O10:Okna v obvodových kcích, replika,dod.+mont. vč.příslušenství, specifikace dle výpisu</t>
  </si>
  <si>
    <t>7663001011</t>
  </si>
  <si>
    <t>O11:Okna v obvodových kcích, replika,dod.+mont. vč.příslušenství, specifikace dle výpisu</t>
  </si>
  <si>
    <t>7663001012</t>
  </si>
  <si>
    <t>O12:Okna v obvodových kcích, replika,dod.+mont. vč.příslušenství, specifikace dle výpisu</t>
  </si>
  <si>
    <t>7663001013</t>
  </si>
  <si>
    <t>O13:Okna v obvodových kcích, replika,dod.+mont. vč.příslušenství, specifikace dle výpisu</t>
  </si>
  <si>
    <t>7663001014</t>
  </si>
  <si>
    <t>O14:Okna v obvodových kcích, replika,dod.+mont. vč.příslušenství, specifikace dle výpisu</t>
  </si>
  <si>
    <t>7663001015</t>
  </si>
  <si>
    <t>O15:Okna v obvodových kcích, replika,dod.+mont. vč.příslušenství, specifikace dle výpisu</t>
  </si>
  <si>
    <t>7663001016</t>
  </si>
  <si>
    <t>O16:Okna v obvodových kcích, replika,dod.+mont. vč.příslušenství, specifikace dle výpisu</t>
  </si>
  <si>
    <t>7663001017</t>
  </si>
  <si>
    <t>O17:Okna v obvodových kcích, replika,dod.+mont. vč.příslušenství, specifikace dle výpisu</t>
  </si>
  <si>
    <t>7663001018</t>
  </si>
  <si>
    <t>O18:Okna v obvodových kcích, replika,dod.+mont. vč.příslušenství, specifikace dle výpisu</t>
  </si>
  <si>
    <t>7663001019</t>
  </si>
  <si>
    <t>O19:Okna v obvodových kcích, replika,dod.+mont. vč.příslušenství, specifikace dle výpisu</t>
  </si>
  <si>
    <t>7663001020</t>
  </si>
  <si>
    <t>O20:Okna v obvodových kcích, replika,dod.+mont. vč.příslušenství, specifikace dle výpisu</t>
  </si>
  <si>
    <t>7663001021</t>
  </si>
  <si>
    <t>O21:Okna v obvodových kcích, replika,dod.+mont. vč.příslušenství, specifikace dle výpisu</t>
  </si>
  <si>
    <t>7663001022</t>
  </si>
  <si>
    <t>O22:Okna v obvodových kcích, replika,dod.+mont. vč.příslušenství, specifikace dle výpisu</t>
  </si>
  <si>
    <t>7663001023</t>
  </si>
  <si>
    <t>O23:Okna v obvodových kcích, replika,dod.+mont. vč.příslušenství, specifikace dle výpisu</t>
  </si>
  <si>
    <t>7663001024</t>
  </si>
  <si>
    <t>O24:Okna v obvodových kcích, replika,dod.+mont. vč.příslušenství, specifikace dle výpisu</t>
  </si>
  <si>
    <t>7663001025</t>
  </si>
  <si>
    <t>O25:Okna v obvodových kcích, replika,dod.+mont. vč.příslušenství, specifikace dle výpisu</t>
  </si>
  <si>
    <t>7663001026</t>
  </si>
  <si>
    <t>O26:Okna v obvodových kcích, replika,dod.+mont. vč.příslušenství, specifikace dle výpisu</t>
  </si>
  <si>
    <t>7663001027</t>
  </si>
  <si>
    <t>O27:Okna v obvodových kcích, replika,dod.+mont. vč.příslušenství, specifikace dle výpisu</t>
  </si>
  <si>
    <t>7663001028</t>
  </si>
  <si>
    <t>O28:Okna v obvodových kcích, replika,dod.+mont. vč.příslušenství, specifikace dle výpisu</t>
  </si>
  <si>
    <t>7663001029</t>
  </si>
  <si>
    <t>O29:Okna v obvodových kcích, replika,dod.+mont. vč.příslušenství, specifikace dle výpisu</t>
  </si>
  <si>
    <t>7663001030</t>
  </si>
  <si>
    <t>O30:Dřev.dveře,část.proskl.,replika,dod.+mont. vč.příslušenství, specifikace dle výpisu</t>
  </si>
  <si>
    <t>7663001031</t>
  </si>
  <si>
    <t>O31:Okna v obvodových kcích, replika,dod.+mont. vč.příslušenství, specifikace dle výpisu</t>
  </si>
  <si>
    <t>7663001032</t>
  </si>
  <si>
    <t>O32:Dřev.dveře,část.proskl.,replika,dod.+mont. vč.příslušenství, specifikace dle výpisu</t>
  </si>
  <si>
    <t>7663001033</t>
  </si>
  <si>
    <t>O33:Okna v obvodových kcích, replika,dod.+mont. vč.příslušenství, specifikace dle výpisu</t>
  </si>
  <si>
    <t>7663001034</t>
  </si>
  <si>
    <t>O34:Okna v obvodových kcích, replika,dod.+mont. vč.příslušenství, specifikace dle výpisu</t>
  </si>
  <si>
    <t>766416143R00</t>
  </si>
  <si>
    <t xml:space="preserve">Obložení stěn nad 5 m2, aglomer. desky nad 1,5 m2 </t>
  </si>
  <si>
    <t>dřevěná kce sklepních kójí:450,0</t>
  </si>
  <si>
    <t>766622922R00</t>
  </si>
  <si>
    <t>Repase původních oken kompletní vč.parapetů specifikace dle PD</t>
  </si>
  <si>
    <t>RO4:2,35*1,9*10</t>
  </si>
  <si>
    <t>RO5:(0,9*2,175+0,9*0,525)*36</t>
  </si>
  <si>
    <t>RO6:3,25*1,9*16</t>
  </si>
  <si>
    <t>RO7:3,68*1,9*6</t>
  </si>
  <si>
    <t>RO8:3,68*2,2*12</t>
  </si>
  <si>
    <t>RO9:2,78*2,2*6</t>
  </si>
  <si>
    <t>RO10:2,45*1,9*10</t>
  </si>
  <si>
    <t>RO11:(1,05*2,3+0,9*0,45)*1</t>
  </si>
  <si>
    <t>RO12:0,85*1,9*1</t>
  </si>
  <si>
    <t>RO13:3,1*1,9*1</t>
  </si>
  <si>
    <t>RO14:2,4*1,9*10</t>
  </si>
  <si>
    <t>RO16:0,6*1,4*1</t>
  </si>
  <si>
    <t>60726014.A</t>
  </si>
  <si>
    <t>Deska dřevoštěpková OSB 3 N - 4PD tl. 18 mm</t>
  </si>
  <si>
    <t>dřevěná kce sklepních kójí:450,0*1,1</t>
  </si>
  <si>
    <t>998766204R00</t>
  </si>
  <si>
    <t xml:space="preserve">Přesun hmot pro truhlářské konstr., výšky do 36 m </t>
  </si>
  <si>
    <t>697520010</t>
  </si>
  <si>
    <t>Čistící rohož vstupní dod.+mont. vč.rámu</t>
  </si>
  <si>
    <t>1,8*0,9+1,3*0,6*3+1,15*0,6*2</t>
  </si>
  <si>
    <t>7662001001</t>
  </si>
  <si>
    <t>T1:Dveře ocelové vnitřní falcové vč.zárubně požární, specifikace dle výpisu,D+M</t>
  </si>
  <si>
    <t>VČ.PANIKOVÉ KLIKY :</t>
  </si>
  <si>
    <t>1.PP:2</t>
  </si>
  <si>
    <t>7662001001A</t>
  </si>
  <si>
    <t>T1a:Dveře ocelové vnitřní  vč.zárubně požární, specifikace dle výpisu,D+M</t>
  </si>
  <si>
    <t>1.PP:1</t>
  </si>
  <si>
    <t>7662001002O</t>
  </si>
  <si>
    <t>T2:Dveře ocelové vnitřní falcové vč.zárubně požární, specifikace dle výpisu,D+M</t>
  </si>
  <si>
    <t>7662001005</t>
  </si>
  <si>
    <t>T5:Dveře ocelové vnitřní  vč.zárubně,požární specifikace dle výpisu,D+M</t>
  </si>
  <si>
    <t>7662001006</t>
  </si>
  <si>
    <t>T6:Dveře ocelové vnitřní falcové  vč.zárubně požární, specifikace dle výpisu,D+M</t>
  </si>
  <si>
    <t>7662001008</t>
  </si>
  <si>
    <t>T8:Ocelový kryt lapolu,požární specifikace dle výpisu,D+M</t>
  </si>
  <si>
    <t>7662001011OS</t>
  </si>
  <si>
    <t>T11a:Dveře ocelové vnitřní falcové  vč.zárubně specifikace dle PD</t>
  </si>
  <si>
    <t>7662001018RA</t>
  </si>
  <si>
    <t>T18:Požární revizní dvířka plechová,dod.+mont. specifikace dle PD, PBŘ</t>
  </si>
  <si>
    <t>7662001021S</t>
  </si>
  <si>
    <t>T21:Požární revizní dvířka plechová,dod.+mont. specifikace dle PD, PBŘ</t>
  </si>
  <si>
    <t>7662001036</t>
  </si>
  <si>
    <t>T28:Dveře ocelové vnitřní  vč.zárubně,požární specifikace dle výpisu,D+M</t>
  </si>
  <si>
    <t>7671000011S</t>
  </si>
  <si>
    <t>T11s:Dveře ocelové vnitřní falcové  vč.zárubně požární, specifikace dle výpisu,D+M</t>
  </si>
  <si>
    <t>7671000013S</t>
  </si>
  <si>
    <t>T13s:Dveře ocelové exteriér.falcové  vč.zárubně plné, specifikace dle výpisu,D+M</t>
  </si>
  <si>
    <t>7671000014S</t>
  </si>
  <si>
    <t>T14s:Dveře ocelové exteriér.falcové  vč.zárubně plné, specifikace dle výpisu,D+M</t>
  </si>
  <si>
    <t>7671001001</t>
  </si>
  <si>
    <t>OA1:Celoprosklená příčka požární vč.automat.dveří,specifikace dle PD</t>
  </si>
  <si>
    <t>7671001002</t>
  </si>
  <si>
    <t>OA2:Celoprosklená příčka vč.dveří,požární specifikace dle PD</t>
  </si>
  <si>
    <t>7671001003</t>
  </si>
  <si>
    <t>OA3:Celoprosklená příčka vč.dveří požární specifikace dle PD</t>
  </si>
  <si>
    <t>7671001004</t>
  </si>
  <si>
    <t>OA4: Prosklený parter specifikace dle PD</t>
  </si>
  <si>
    <t>7671001005</t>
  </si>
  <si>
    <t>OA5: Prosklený parter specifikace dle PD</t>
  </si>
  <si>
    <t>7671001006</t>
  </si>
  <si>
    <t>OA6: Prosklený parter specifikace dle PD</t>
  </si>
  <si>
    <t>7671001007</t>
  </si>
  <si>
    <t>OA7: Prosklený parter specifikace dle PD</t>
  </si>
  <si>
    <t>7671001008</t>
  </si>
  <si>
    <t>OA8: Prosklený parter specifikace dle PD</t>
  </si>
  <si>
    <t>7671001009</t>
  </si>
  <si>
    <t>OA9: Celoprosklené jednokř. dveře specifikace dle PD</t>
  </si>
  <si>
    <t>7671001010</t>
  </si>
  <si>
    <t>OA10: Prosklený parter specifikace dle PD</t>
  </si>
  <si>
    <t>7671001011</t>
  </si>
  <si>
    <t>OA11,OA12:Celoprosklená příčka vč.dveří specifikace dle PD</t>
  </si>
  <si>
    <t>7671001013</t>
  </si>
  <si>
    <t>OA13: Prosklený parter specifikace dle PD</t>
  </si>
  <si>
    <t>7671001014</t>
  </si>
  <si>
    <t>OA14: Prosklený parter specifikace dle PD</t>
  </si>
  <si>
    <t>7671001015</t>
  </si>
  <si>
    <t>OA15: Prosklený parter specifikace dle PD</t>
  </si>
  <si>
    <t>7671001016</t>
  </si>
  <si>
    <t>OA16:Celoprosklené jednokř. dveře specifikace dle PD</t>
  </si>
  <si>
    <t>7671001017</t>
  </si>
  <si>
    <t>OA17:Prosklený parter specifikace dle PD</t>
  </si>
  <si>
    <t>7671001018</t>
  </si>
  <si>
    <t>OA18:Prosklený parter specifikace dle PD</t>
  </si>
  <si>
    <t>7671001019</t>
  </si>
  <si>
    <t>OA19:Automatické posuvné dveře specifikace dle PD</t>
  </si>
  <si>
    <t>7671001020</t>
  </si>
  <si>
    <t>OA20:Prosklený parter specifikace dle PD</t>
  </si>
  <si>
    <t>7671001021</t>
  </si>
  <si>
    <t>OA21:Prosklený parter specifikace dle PD</t>
  </si>
  <si>
    <t>7671001022</t>
  </si>
  <si>
    <t>OA22:Celoprosklená příčka vč.dveří specifikace dle PD</t>
  </si>
  <si>
    <t>7671001023</t>
  </si>
  <si>
    <t>OA23:Celoprosklená příčka vč.dveří specifikace dle PD</t>
  </si>
  <si>
    <t>7671001024</t>
  </si>
  <si>
    <t>OA24:Celoprosklená příčka vč.dveří specifikace dle PD</t>
  </si>
  <si>
    <t>7671001025</t>
  </si>
  <si>
    <t>OA25:Celoprosklená příčka vč.dveří specifikace dle PD</t>
  </si>
  <si>
    <t>7671001026</t>
  </si>
  <si>
    <t>OA26:Prosklený parter specifikace dle PD</t>
  </si>
  <si>
    <t>7671001027</t>
  </si>
  <si>
    <t>OA27Prosklený parter specifikace dle PD</t>
  </si>
  <si>
    <t>7671001028</t>
  </si>
  <si>
    <t>OA28:Celoprosklená příčka vč.dveří specifikace dle PD</t>
  </si>
  <si>
    <t>7671001029</t>
  </si>
  <si>
    <t>OA29:Celoprosklená příčka vč.dveří specifikace dle PD</t>
  </si>
  <si>
    <t>767141900RRE</t>
  </si>
  <si>
    <t>Repase původních kovových oken komplet vč.parapetů specifikace dle PD</t>
  </si>
  <si>
    <t>RO1:3,62*2,8*2</t>
  </si>
  <si>
    <t>RO2:1,685*2,8*18</t>
  </si>
  <si>
    <t>RO3:1,625*2,8*2</t>
  </si>
  <si>
    <t>767141901RRE</t>
  </si>
  <si>
    <t>RO29:Repase proskl.parteru vč.doplnění obkladu specifikace dle PD,dodávka a montáž</t>
  </si>
  <si>
    <t>767141902REE</t>
  </si>
  <si>
    <t>RO31:Repase proskl.parteru vč.doplnění obkladu specifikace dle PD,dodávka a montáž</t>
  </si>
  <si>
    <t>767141903REE</t>
  </si>
  <si>
    <t>RO40: Repase původního zasklení světlíku specifikace dle PD,dodávka a montáž</t>
  </si>
  <si>
    <t>767141912R00</t>
  </si>
  <si>
    <t>Repase původních dveří kompletní,povrch nerez specifikace dle PD</t>
  </si>
  <si>
    <t>RO26,27:3,79*3,15*2</t>
  </si>
  <si>
    <t>RO28:1,2*2,15*1</t>
  </si>
  <si>
    <t>RO30:1,2*2,52*1</t>
  </si>
  <si>
    <t>767165111U00</t>
  </si>
  <si>
    <t>Dod.+mont.  rovné madlo specifikace dle výpisu</t>
  </si>
  <si>
    <t>Z25:14</t>
  </si>
  <si>
    <t>Z26:1,41*2</t>
  </si>
  <si>
    <t>Z39:17,1</t>
  </si>
  <si>
    <t>767200002RRR</t>
  </si>
  <si>
    <t xml:space="preserve">Zábradlí můstku </t>
  </si>
  <si>
    <t>Z24:2,1</t>
  </si>
  <si>
    <t>7672001040</t>
  </si>
  <si>
    <t>O1: Al okna do světlíku vč.rámu specifikace dle PD</t>
  </si>
  <si>
    <t>767591220R00</t>
  </si>
  <si>
    <t xml:space="preserve">Montáž vzduchotechnické mřížky s prostupem </t>
  </si>
  <si>
    <t>Z4:1</t>
  </si>
  <si>
    <t>Z41:4</t>
  </si>
  <si>
    <t>767662110R00</t>
  </si>
  <si>
    <t>Demontáž,repase a zpětná montáž mříží pevných specifikace dle PD</t>
  </si>
  <si>
    <t>RZ1:3,1*1,55*3</t>
  </si>
  <si>
    <t>RZ2:1,6*1,05*2</t>
  </si>
  <si>
    <t>RZ3:3,2*1,05</t>
  </si>
  <si>
    <t>RZ4:1,7*1,9</t>
  </si>
  <si>
    <t>RZ5:1,6*1,9</t>
  </si>
  <si>
    <t>RZ6:3,2*1,9</t>
  </si>
  <si>
    <t>RZ7:5,0</t>
  </si>
  <si>
    <t>767833100R00</t>
  </si>
  <si>
    <t xml:space="preserve">Dod a montáž žebříku do zdiva </t>
  </si>
  <si>
    <t>Z12:2,7</t>
  </si>
  <si>
    <t>76789222R</t>
  </si>
  <si>
    <t>Dod.a montáž požárních rolet vč.příslušenství EI30 specifikace dle výpisu</t>
  </si>
  <si>
    <t>1,975*2,7</t>
  </si>
  <si>
    <t>767896120RR</t>
  </si>
  <si>
    <t>Dod.a montáž požárních rolet vč.příslušenství EW30 specifikace dle výpisu</t>
  </si>
  <si>
    <t>3,2*1,05</t>
  </si>
  <si>
    <t>1,7*1,9</t>
  </si>
  <si>
    <t>1,6*1,9</t>
  </si>
  <si>
    <t>3,1*1,9</t>
  </si>
  <si>
    <t>3,645*2,35</t>
  </si>
  <si>
    <t>1,695*2,8</t>
  </si>
  <si>
    <t>1,685*2,0</t>
  </si>
  <si>
    <t>767896121RR</t>
  </si>
  <si>
    <t>Dod.a montáž požárních rolet vč.příslušenství EW45 specifikace dle výpisu</t>
  </si>
  <si>
    <t>(3,2+1,6)*2,5</t>
  </si>
  <si>
    <t>767995104R00</t>
  </si>
  <si>
    <t>Dodávka a montáž kov. atypických konstr. do 50 kg kov.konstrukce sklepních kójí,vč.povrch.úpravy</t>
  </si>
  <si>
    <t>767995105RR0</t>
  </si>
  <si>
    <t>Dod.a montáž kov. atypických konstr.kus  do 50 kg specifikace dle PD</t>
  </si>
  <si>
    <t>ocel.klec proklimatizace:1092,73+1613,82</t>
  </si>
  <si>
    <t>prosklený parter:1590,42</t>
  </si>
  <si>
    <t>PD statika střecha:180,0</t>
  </si>
  <si>
    <t>PD statika nové schodiště:78,0</t>
  </si>
  <si>
    <t>PD statika ok pod vzt:761,3</t>
  </si>
  <si>
    <t>767200002RA0</t>
  </si>
  <si>
    <t>Zábradlí dod.+mont. specifikace dle PD</t>
  </si>
  <si>
    <t>Z6:9,6</t>
  </si>
  <si>
    <t>Z40:1,015</t>
  </si>
  <si>
    <t>Z44:1,735+1,785</t>
  </si>
  <si>
    <t>7662001035</t>
  </si>
  <si>
    <t>Revizní dvířka požární 600/600 specifikace dle výpisu,D+M</t>
  </si>
  <si>
    <t>T18:1</t>
  </si>
  <si>
    <t>T21:3</t>
  </si>
  <si>
    <t>767.02</t>
  </si>
  <si>
    <t>Lem kolem klimatizace komaxit bílý viz detail</t>
  </si>
  <si>
    <t>A1:26</t>
  </si>
  <si>
    <t>767001</t>
  </si>
  <si>
    <t>Mříž kovová vč.rámu dod.+mont. 450x450mm nerez</t>
  </si>
  <si>
    <t>Z1:0,45*0,45</t>
  </si>
  <si>
    <t>Z14:0,75*0,95*2</t>
  </si>
  <si>
    <t>767002</t>
  </si>
  <si>
    <t>Poštovní schránky nerez vč.obvod.rámu specifikace dle PD, dod.+mont.</t>
  </si>
  <si>
    <t>Z20:30+25</t>
  </si>
  <si>
    <t>767003</t>
  </si>
  <si>
    <t xml:space="preserve">Síť proti holubům v č kotvení, dod.+mont. </t>
  </si>
  <si>
    <t>Z13:25</t>
  </si>
  <si>
    <t>767004</t>
  </si>
  <si>
    <t>Kovová mříž 750x800mm, dod.+mont. specifikace dle PD</t>
  </si>
  <si>
    <t>Z14:2</t>
  </si>
  <si>
    <t>767005</t>
  </si>
  <si>
    <t>Vyrovnávací schody kompletní dodávka a montáž</t>
  </si>
  <si>
    <t>Z15:1</t>
  </si>
  <si>
    <t>specifikace dle výpisu zámečnických výrobků:</t>
  </si>
  <si>
    <t>7670061</t>
  </si>
  <si>
    <t>Vestavěná skříňka pro Central Stop dod.+mont.</t>
  </si>
  <si>
    <t>Z2:1</t>
  </si>
  <si>
    <t>76700611</t>
  </si>
  <si>
    <t xml:space="preserve">Nerez.skříňka pro lapol </t>
  </si>
  <si>
    <t>Z42:1</t>
  </si>
  <si>
    <t>7670062</t>
  </si>
  <si>
    <t xml:space="preserve">Replika původní nerezové mřížky </t>
  </si>
  <si>
    <t>Z19a:1</t>
  </si>
  <si>
    <t>7670063</t>
  </si>
  <si>
    <t xml:space="preserve">Zabezpečovací kotevní systém </t>
  </si>
  <si>
    <t>Z22:1</t>
  </si>
  <si>
    <t>7670064</t>
  </si>
  <si>
    <t>Konstrukce zastřešení větracích světlíků kompletní dodávka a montáž</t>
  </si>
  <si>
    <t>Z7,8,9,10,18,19:1</t>
  </si>
  <si>
    <t>7670065</t>
  </si>
  <si>
    <t>Výlez na střechu kompletní dodávka a montáž</t>
  </si>
  <si>
    <t>Z16:1</t>
  </si>
  <si>
    <t>7670067</t>
  </si>
  <si>
    <t>Nerezová mřížka dvorních vtoků dod.+mont.</t>
  </si>
  <si>
    <t>Z32:3</t>
  </si>
  <si>
    <t>7670068</t>
  </si>
  <si>
    <t xml:space="preserve">Kolejnice na schodištích 1.32 </t>
  </si>
  <si>
    <t>Z35:1,5*4</t>
  </si>
  <si>
    <t>7670069</t>
  </si>
  <si>
    <t>Zastřešení nové zděné šachty specifikace dle Technické zprávy a výkresů</t>
  </si>
  <si>
    <t>Z36:1</t>
  </si>
  <si>
    <t>767007</t>
  </si>
  <si>
    <t>Repase zábradlí schodiště (viz SO 01.ST-01 - Technická zpráva)</t>
  </si>
  <si>
    <t>RZ8:140,0</t>
  </si>
  <si>
    <t>7670070</t>
  </si>
  <si>
    <t xml:space="preserve">Větrací mřížka šachty dod.+mont. </t>
  </si>
  <si>
    <t>Z37:1</t>
  </si>
  <si>
    <t>7670071</t>
  </si>
  <si>
    <t xml:space="preserve">Kovový prefa stojan na kola </t>
  </si>
  <si>
    <t>Z43:3,4</t>
  </si>
  <si>
    <t>7670072</t>
  </si>
  <si>
    <t xml:space="preserve">Zastřešení šachet </t>
  </si>
  <si>
    <t>Z38:2</t>
  </si>
  <si>
    <t>767008</t>
  </si>
  <si>
    <t>Repase světlíku, specifikace dle PD (viz SO 01.ST-01 - Technická zpráva)</t>
  </si>
  <si>
    <t>RZ9:1</t>
  </si>
  <si>
    <t>767009</t>
  </si>
  <si>
    <t>Repase zábradlí oken a terasy (viz SO 01.ST-01 - Technická zpráva)</t>
  </si>
  <si>
    <t>RZ10:0,9*16</t>
  </si>
  <si>
    <t>RZ11:14,9</t>
  </si>
  <si>
    <t>RZ13:2,4*21</t>
  </si>
  <si>
    <t>RZ15:20,0</t>
  </si>
  <si>
    <t>767010</t>
  </si>
  <si>
    <t>Repase madla zábradlí (viz SO 01.ST-01 - Technická zpráva)</t>
  </si>
  <si>
    <t>RZ12:27,65</t>
  </si>
  <si>
    <t>767011</t>
  </si>
  <si>
    <t>Repase nerez větrací mřížky 280x200 (viz SO 01.ST-01 - Technická zpráva)</t>
  </si>
  <si>
    <t>RZ14:5</t>
  </si>
  <si>
    <t>132301300000</t>
  </si>
  <si>
    <t>Tyč ocelová válcovaná jakost 425541 L 30x30x3 mm</t>
  </si>
  <si>
    <t>0,5*4*1,36*1,1</t>
  </si>
  <si>
    <t>42972874</t>
  </si>
  <si>
    <t>Mřížka čtyřhranná  vel. 500x800.30, nerez</t>
  </si>
  <si>
    <t>42972875</t>
  </si>
  <si>
    <t>Mřížka čtyřhranná  790x200 nerez</t>
  </si>
  <si>
    <t>998767204R00</t>
  </si>
  <si>
    <t xml:space="preserve">Přesun hmot pro zámečnické konstr., výšky do 36 m </t>
  </si>
  <si>
    <t>771</t>
  </si>
  <si>
    <t>Podlahy z dlaždic a obklady</t>
  </si>
  <si>
    <t>771101210RT1</t>
  </si>
  <si>
    <t>Penetrace podkladu pod dlažby penetrační nátěr</t>
  </si>
  <si>
    <t>(807,8400+463,7900*0,08)</t>
  </si>
  <si>
    <t>771475014R00</t>
  </si>
  <si>
    <t xml:space="preserve">Obklad soklíků keram.rovných, tmel,výška 10 cm </t>
  </si>
  <si>
    <t>1.07,8:(1,2+2,2+3,6+3,7+2,35+1,5+1,1+1,7+0,46+6,0-0,8)</t>
  </si>
  <si>
    <t>1.10:(3,8+0,6*2+2,5+1,9*2+2,9+1,4+7,5+4,6+1,8+1,7+3,5+3,3*2+3,6+1,4+0,6*8)</t>
  </si>
  <si>
    <t>4,0*2+0,5*2+1,3*2</t>
  </si>
  <si>
    <t>1.11,14,14a:(1,3+3,5+0,5)*2+1,2+2,2*2+3,5+4,8+2,1+2,0+7,1+10,0+0,8+0,15+3,4+2,0</t>
  </si>
  <si>
    <t>0,7*4+3,0+2,5+1,3-0,7</t>
  </si>
  <si>
    <t>2.05,06:(20,2+1,9+2,4+2,1+22,2+1,9+7,4)*2-(1,6*4+0,9*18+0,7*5)</t>
  </si>
  <si>
    <t>2.07-09:(3,73+2,48+4,19+3,4+6,0+4,7)*2-0,9*3</t>
  </si>
  <si>
    <t>2.41,42,43:(6,1*2+4,6+0,85+3,9+2,0)*2+3,1+2,2-(0,8+0,9+2,4)</t>
  </si>
  <si>
    <t>2.46:(0,18+0,275)*23*2+1,5</t>
  </si>
  <si>
    <t>S17:55,0</t>
  </si>
  <si>
    <t>S37:55,0</t>
  </si>
  <si>
    <t>771575111RT6</t>
  </si>
  <si>
    <t>Montáž podlah keram.,hladké, tmel flexibilní lepidlo,silikony</t>
  </si>
  <si>
    <t>FORMÁT DLAŽEB STANOVEN VE VÝPISU SKLADEB:</t>
  </si>
  <si>
    <t>S17:14,8</t>
  </si>
  <si>
    <t>S37:26,3</t>
  </si>
  <si>
    <t>59764203</t>
  </si>
  <si>
    <t>Dlažba v ceně CZ standard dodávka dle výběru objednatele</t>
  </si>
  <si>
    <t>(776,74-20,3+353,79*0,08)*1,15</t>
  </si>
  <si>
    <t>59764204</t>
  </si>
  <si>
    <t>Mrazuvzdorná dlažba v ceně CZ standard dodávka dle výběru objednatele</t>
  </si>
  <si>
    <t>S34:20,3*1,12</t>
  </si>
  <si>
    <t>S17:14,8*1,12</t>
  </si>
  <si>
    <t>S37:26,3*1,12</t>
  </si>
  <si>
    <t>soklíky:110,0*0,08*1,12</t>
  </si>
  <si>
    <t>998771106R00</t>
  </si>
  <si>
    <t xml:space="preserve">Přesun hmot pro podlahy z dlaždic, výšky do 60 m </t>
  </si>
  <si>
    <t>776101121R00</t>
  </si>
  <si>
    <t xml:space="preserve">Provedení penetrace podkladu </t>
  </si>
  <si>
    <t>776431010R00</t>
  </si>
  <si>
    <t xml:space="preserve">Montáž podlahových soklíků z koberc. pásů na lištu </t>
  </si>
  <si>
    <t>2.16:(4,9+7,8)*2+0,8+0,95-0,9</t>
  </si>
  <si>
    <t>2.17-27:5,4+6,0*6+4,4+3,8+4,02*6+6,06+6,1+4,1+1,1*14+(0,6+0,53)*2*3-0,9*11</t>
  </si>
  <si>
    <t>2.38-39:8,5*2+10,5+8,7+9,0+0,9+0,5*3+1,2*2+2,7*2-0,9-3,72-2,25</t>
  </si>
  <si>
    <t>2.44,45:17,0+6,8+(4,0+3,9+0,55)*2+0,9*3+0,5*5+2,4+1,0+3,4+3,6+2,8-0,8*2-0,9</t>
  </si>
  <si>
    <t>776572100RT1</t>
  </si>
  <si>
    <t>Lepení povlakových podlah z pásů textilních pouze položení - koberec ve specifikaci</t>
  </si>
  <si>
    <t>69741046.A</t>
  </si>
  <si>
    <t>Koberec zátěžový ,vč.soklů, v ceně CZ standard dodávka dle výběru objednatele</t>
  </si>
  <si>
    <t>(468,0300+233,64*0,08)*1,07</t>
  </si>
  <si>
    <t>998776106R00</t>
  </si>
  <si>
    <t xml:space="preserve">Přesun hmot pro podlahy povlakové, výšky do 60 m </t>
  </si>
  <si>
    <t>781</t>
  </si>
  <si>
    <t>Obklady keramické</t>
  </si>
  <si>
    <t>781101210RT1</t>
  </si>
  <si>
    <t>Penetrace podkladu pod obklady penetrační nátěr</t>
  </si>
  <si>
    <t>781415015RT2</t>
  </si>
  <si>
    <t xml:space="preserve">Montáž obkladů stěn, porovin.,tmel </t>
  </si>
  <si>
    <t>1.09:(1,52+1,3)*2*1,5-0,7*1,5</t>
  </si>
  <si>
    <t>1.12,13:(0,9+1,6)*4*1,5-0,7*1,5*2</t>
  </si>
  <si>
    <t>1.14a,b:(2,5+1,6)*2*2,1-0,7*2,1+(1,5+0,9)*2*1,5-0,7*1,5</t>
  </si>
  <si>
    <t>2.10-15:(1,9*4+1,95+1,8+0,9*4+1,5*2)*1,5-0,7*1,5*6</t>
  </si>
  <si>
    <t>2.28-35:(1,76+1,88+2,98+2,4+1,5*4+1,4+0,8*3+2,4+0,9)*2*1,5-0,7*1,5*15</t>
  </si>
  <si>
    <t>2.36,7:(2,2+2,1+2,4+1,2)*2*2,1-0,7*2,2*3</t>
  </si>
  <si>
    <t>3.NP:((1,9+1,7+0,8)*2+0,1)*2,1-0,7*1,97</t>
  </si>
  <si>
    <t>(1,5+1,12+1,2+1,0*2+1,35+1,25+1,3*2+0,9*2+1,4)*2*1,5-0,7*1,5*6</t>
  </si>
  <si>
    <t>((1,85+1,9)*2+1,7+2,35+0,8*2+1,0*2+0,1*3)*2,1-0,7*1,97*3</t>
  </si>
  <si>
    <t>(2,85+2,3*3+2,45+2,4)*2*2,1-0,7*1,97*2</t>
  </si>
  <si>
    <t>4.NP:(1,4*2+1,3*4+1,2*2+0,9*8)*1,5-0,7*1,5*8</t>
  </si>
  <si>
    <t>(1,7*7+1,8*2+1,9*7+2,5*4+0,8*10+0,1*5)*2*2,1-0,7*1,97*10</t>
  </si>
  <si>
    <t>5.NP:(1,7*6+1,8*2+1,9*5+2,53*3+0,8*5+0,9*3+0,1*4)*2*2,1-0,7*1,97*8</t>
  </si>
  <si>
    <t>(1,4*2+1,3*4+0,9*6)*1,5-0,7*1,5*6</t>
  </si>
  <si>
    <t>6.NP:(1,4*2+1,3*4+1,2*2+0,9*8)*1,5-0,7*1,5*8</t>
  </si>
  <si>
    <t>7.NP:(1,7*5+1,8+1,9*4+2,53*2+0,8*4+0,9*2+0,1*3)*2*2,1-0,7*1,97*6</t>
  </si>
  <si>
    <t>(1,4*2+1,3*2+0,9*4)*1,5-0,7*1,5*4</t>
  </si>
  <si>
    <t>8.NP:((2,2+2,3+0,3+1,7*2+1,8*2+2,1+2,2*2+2,4+0,9*5)*2+0,1*5)*2,1-0,7*1,97*5</t>
  </si>
  <si>
    <t>(1,4*2+1,3+1,5+0,9*5)*1,5-0,7*1,5*5</t>
  </si>
  <si>
    <t>5978136370RBB</t>
  </si>
  <si>
    <t>Obkládačka v ceně CZ standard dodávka dle výběru objednatele</t>
  </si>
  <si>
    <t>1080,225*1,15</t>
  </si>
  <si>
    <t>998781106R00</t>
  </si>
  <si>
    <t xml:space="preserve">Přesun hmot pro obklady keramické, výšky do 60 m </t>
  </si>
  <si>
    <t>783201831R00</t>
  </si>
  <si>
    <t xml:space="preserve">Odstr. nátěrů z kovových konstr.přebroušením </t>
  </si>
  <si>
    <t>Z27:11,0*2+6,0</t>
  </si>
  <si>
    <t>Z28:0,6*0,6*2</t>
  </si>
  <si>
    <t>Z33:10,5</t>
  </si>
  <si>
    <t>783225600R00</t>
  </si>
  <si>
    <t xml:space="preserve">Nátěr,nástřik stáv.OK </t>
  </si>
  <si>
    <t>Z3:19,85</t>
  </si>
  <si>
    <t>Z5:20,3</t>
  </si>
  <si>
    <t>OK pod terasou:40</t>
  </si>
  <si>
    <t>783881260R00</t>
  </si>
  <si>
    <t xml:space="preserve">Impregnační nátěr teracové podlahy </t>
  </si>
  <si>
    <t>784</t>
  </si>
  <si>
    <t>Malby</t>
  </si>
  <si>
    <t>784161401R00</t>
  </si>
  <si>
    <t xml:space="preserve">Penetrace podkladu nátěrem, 1 x </t>
  </si>
  <si>
    <t>784165522R00</t>
  </si>
  <si>
    <t xml:space="preserve">Malba tekutá , barva, bez penetrace, 2 x </t>
  </si>
  <si>
    <t>2.PP:(3,57+3,52*2+1,8)*2,6+(3,57+1,6*2)*1,35+2,5*(2,6+1,35)/2*2+2,5*1,35</t>
  </si>
  <si>
    <t>14,0*(2,6+1,35)/2*2+(3,65+2,85*2+2,3)*2,6+(1,7+2,15*4+1,4)*1,35</t>
  </si>
  <si>
    <t>2,1*(2,6+1,35)/2*2+2,1*1,35+(1,4+1,57+1,3+0,7)*2,6</t>
  </si>
  <si>
    <t>(7,7+7,35+0,1+2,1+3,2+2,2+1,18+0,75*2)*3,9+(4,8+0,5)*1,4+1,9*1,4</t>
  </si>
  <si>
    <t>(4,7+5,9+0,8+4,4+1,5+0,75+0,8+(0,65+0,75)*2)*2,6</t>
  </si>
  <si>
    <t>((3,65+8,6)*2*2,6+(12,12+8,3)*2+0,55*4+0,25*2+(0,8+0,53)*2)*2,6</t>
  </si>
  <si>
    <t>1.PP:3,25*3,73*2</t>
  </si>
  <si>
    <t>01-03:(2,9+3,65+0,2+2,3+2,7+10,7+2,8+0,3+1,7+9,0+1,1)*3,73</t>
  </si>
  <si>
    <t>04-07:(2,46+3,4+4,25+3,7+3,0*2+5,3+2,5+0,9+1,0)*2*3,73</t>
  </si>
  <si>
    <t>08,09:((9,4+8,6+1,33*2)*2+0,4*3+0,2*6+8,9+3,5+0,35+0,8+5,3+3,0+3,1)*3,73</t>
  </si>
  <si>
    <t>10-12:(2,5+5,2+(2,0+2,2+2,8+1,6)*2)*3,73</t>
  </si>
  <si>
    <t>13:(1,+1,6)*2*4,2</t>
  </si>
  <si>
    <t>14-19:(32,6-1,6+0,4+13,7+11,2+1,5+3,7+10,0+0,58+0,7+4,0+7,5+0,6)*2*3,73</t>
  </si>
  <si>
    <t>20-22:((3,8+5,9+0,33+0,1+3,6+7,3+0,18)*2+4,0+7,8+0,6*2+4,7+3,2+0,4)*3,73</t>
  </si>
  <si>
    <t>23-26:(3,65+10,0+0,25+8,3+1,4*2+5,6+4,8*2+1,8*4+(4,5+2,36+2,5+1,8)*2)*3,73</t>
  </si>
  <si>
    <t>27,28:((3,8+2,7)*2-1,3)*3,73-1,4*3,73</t>
  </si>
  <si>
    <t>1.07,08:(1,2+2,2+3,6+0,6+3,1+0,25+2,1+1,5+1,1+1,7+0,46+6,0)*3,2</t>
  </si>
  <si>
    <t>1.10:(3,8+0,6*2+1,7+0,8+1,9*2+4,3+7,5+1,0+3,6+3,5*2+3,3*2+3,6+1,4+1,2)*3,2</t>
  </si>
  <si>
    <t>(4,0*2+1,0+1,3*2)*1,5</t>
  </si>
  <si>
    <t>1.11:(1,3+3,5+0,5)*2*3,2</t>
  </si>
  <si>
    <t>1.14,14a:(1,2+2,2*2+3,5+4,8+4,1+7,1+10,8+0,15+3,4+0,5*4+0,7*4+3,0+2,5+1,3)*3,2</t>
  </si>
  <si>
    <t>1.09:(1,52+1,3)*2*1,7-0,7*0,47</t>
  </si>
  <si>
    <t>1.12,13:(0,9+1,6)*4*1,7-0,7*0,47*2</t>
  </si>
  <si>
    <t>1.14a,b:(2,5+1,6)*2*1,1+(1,5+0,9)*2*1,7-0,7*0,47</t>
  </si>
  <si>
    <t>2.05-09:(20,2+1,9+2,4+2,1+22,2+1,9+7,4+3,73+2,48+4,19+3,4+6,0+4,7)*2*3,0</t>
  </si>
  <si>
    <t>-3,2*2,4*2</t>
  </si>
  <si>
    <t>2.10-16:(1,9*4+1,95+1,8+0,9*4+1,5*2+4,9*2+7,8*2+0,8+0,95)*3,0-3,2*2,4</t>
  </si>
  <si>
    <t>2.17-27:((4,3+3,83+4,02*5+4,22+3,7+6,1*2+4,9*8+6,0*3)*2+1,1*14+1,13*6)*3,0</t>
  </si>
  <si>
    <t>-(3,2*2,4*20++3,62*2,8*2)</t>
  </si>
  <si>
    <t>2.28-37:(1,76+1,88+2,98+2,4+1,5*4+1,4+0,8*3+2,2+1,9+2,4*2+0,9+1,2)*2*3,0</t>
  </si>
  <si>
    <t>2.38,39:(8,5*2+10,5+8,7+9,0+0,9+0,5*3+1,2*2+2,7*2)*3,0-(3,72*2,4+2,25*2,4)</t>
  </si>
  <si>
    <t>2.41,42,43:((6,1*2+4,6+0,85+3,9+2,0)*2+3,1+2,2)*3,0-1,74*3,25</t>
  </si>
  <si>
    <t>2.44,45:(17,0+6,8+(4,0+3,9+0,55+1,7+1,8)*2+0,9*3+0,5*7+2,4+1,3+1,5)*3,0</t>
  </si>
  <si>
    <t>-99,8</t>
  </si>
  <si>
    <t>3.NP:((1,9+1,7+0,8)*2+0,1)*0,5</t>
  </si>
  <si>
    <t>(1,5+1,12+1,2+1,0*2+1,35+1,25+1,3*2+0,9*2+1,4)*2*1,1-0,7*0,47*6</t>
  </si>
  <si>
    <t>((1,85+1,9)*2+1,7+2,35+0,8*2+1,0*2+0,1*3)*0,5</t>
  </si>
  <si>
    <t>(2,85+2,3*3+2,45+2,4)*2*0,5</t>
  </si>
  <si>
    <t>4.NP:(1,4*2+1,3*4+1,2*2+0,9*8)*1,1-0,7*0,47*8</t>
  </si>
  <si>
    <t>(1,7*7+1,8*2+1,9*7+2,5*4+0,8*10+0,1*5)*2*0,5-0,7*0,47*10</t>
  </si>
  <si>
    <t>5.NP:(1,7*6+1,8*2+1,9*5+2,53*3+0,8*5+0,9*3+0,1*4)*2*0,5</t>
  </si>
  <si>
    <t>(1,4*2+1,3*4+0,9*6)*1,1-0,7*0,47*6</t>
  </si>
  <si>
    <t>6.NP:(1,4*2+1,3*4+1,2*2+0,9*8)*1,1-0,7*0,47*8</t>
  </si>
  <si>
    <t>(1,7*7+1,8*2+1,9*7+2,5*4+0,8*10+0,1*5)*2*0,5</t>
  </si>
  <si>
    <t>7.NP:(1,7*5+1,8+1,9*4+2,53*2+0,8*4+0,9*2+0,1*3)*2*0,5</t>
  </si>
  <si>
    <t>(1,4*2+1,3*2+0,9*4)*1,1-0,7*0,47*4</t>
  </si>
  <si>
    <t>8.NP:((2,2+2,3+0,3+1,7*2+1,8*2+2,1+2,2*2+2,4+0,9*5)*2+0,1*5)*0,5</t>
  </si>
  <si>
    <t>(1,4*2+1,3+1,5+0,9*5)*1,1-0,7*0,47*5</t>
  </si>
  <si>
    <t>sdk podhledy:1258,08</t>
  </si>
  <si>
    <t>stropy 2.pp:275,11-14,5-13,46-1,65+9,61</t>
  </si>
  <si>
    <t>stropy 1.pp:928,75-(9,55+1,89+3,7*5,1)</t>
  </si>
  <si>
    <t>výtahové šachty:1200,0</t>
  </si>
  <si>
    <t>ostatní, opravy:1000,0</t>
  </si>
  <si>
    <t>784402801R00</t>
  </si>
  <si>
    <t xml:space="preserve">Odstranění malby oškrábáním v místnosti H do 3,8 m </t>
  </si>
  <si>
    <t>9624,6457*0,5</t>
  </si>
  <si>
    <t>790</t>
  </si>
  <si>
    <t>Vnitřní vybavení</t>
  </si>
  <si>
    <t>790100001R</t>
  </si>
  <si>
    <t>S1:Vestavěná dřevěná skříň specifikace dle PD</t>
  </si>
  <si>
    <t>790100002</t>
  </si>
  <si>
    <t>S2:Vestavěná rohová dřevěná skříň specifikace dle PD</t>
  </si>
  <si>
    <t>790100003</t>
  </si>
  <si>
    <t>S3:Vestavěné zázemí specifikace dle PD</t>
  </si>
  <si>
    <t>790100004</t>
  </si>
  <si>
    <t>S4:Pult specifikace dle PD</t>
  </si>
  <si>
    <t>790100005</t>
  </si>
  <si>
    <t>S5:Vestavěná dřevěná skříň specifikace dle PD</t>
  </si>
  <si>
    <t>790100006</t>
  </si>
  <si>
    <t>S6:Kuchyňská linka specifikace dle PD</t>
  </si>
  <si>
    <t>790100007</t>
  </si>
  <si>
    <t>S7:Vestavěná dřevěná skříň specifikace dle PD</t>
  </si>
  <si>
    <t>790100008</t>
  </si>
  <si>
    <t>S8:Kuchyňská linka specifikace dle PD</t>
  </si>
  <si>
    <t>790100009</t>
  </si>
  <si>
    <t>S9:Pult specifikace dle PD</t>
  </si>
  <si>
    <t>790100010</t>
  </si>
  <si>
    <t>S10:Vestavěná dřevěná skříň specifikace dle PD</t>
  </si>
  <si>
    <t>790100011</t>
  </si>
  <si>
    <t>S11:Vestavěná dřevěná skříň specifikace dle PD</t>
  </si>
  <si>
    <t>790100012</t>
  </si>
  <si>
    <t>S12:Vestavěná dřevěná skříň specifikace dle PD</t>
  </si>
  <si>
    <t>790100013</t>
  </si>
  <si>
    <t>S13:Vestavěná dřevěná skříň specifikace dle PD</t>
  </si>
  <si>
    <t>790100014</t>
  </si>
  <si>
    <t>S14:Pult specifikace dle PD</t>
  </si>
  <si>
    <t>790100015</t>
  </si>
  <si>
    <t>S15:Pult specifikace dle PD</t>
  </si>
  <si>
    <t>790100016</t>
  </si>
  <si>
    <t>S16:Pult specifikace dle PD</t>
  </si>
  <si>
    <t>790100017</t>
  </si>
  <si>
    <t>S17:Vestavěné zázemí specifikace dle PD</t>
  </si>
  <si>
    <t>790100018</t>
  </si>
  <si>
    <t>S18:Pult specifikace dle PD</t>
  </si>
  <si>
    <t>790100019</t>
  </si>
  <si>
    <t>S19:Vestavěná dřevěná skříň specifikace dle PD</t>
  </si>
  <si>
    <t>790100020</t>
  </si>
  <si>
    <t>S20:Pult specifikace dle PD</t>
  </si>
  <si>
    <t>790100021</t>
  </si>
  <si>
    <t>S21:Vestavěné zázemí specifikace dle PD</t>
  </si>
  <si>
    <t>790100022</t>
  </si>
  <si>
    <t>S22:Vestavěná dřevěná skříň specifikace dle PD</t>
  </si>
  <si>
    <t>790100023</t>
  </si>
  <si>
    <t>S23:Vestavěné zázemí specifikace dle PD</t>
  </si>
  <si>
    <t>790100024</t>
  </si>
  <si>
    <t>S24:Vestavěné zázemí specifikace dle PD</t>
  </si>
  <si>
    <t>790100025</t>
  </si>
  <si>
    <t>S25:Vestavěná dřevěná skříň specifikace dle PD</t>
  </si>
  <si>
    <t>790100026</t>
  </si>
  <si>
    <t>S26:Vestavěná dřevěná skříň specifikace dle PD</t>
  </si>
  <si>
    <t>790100027</t>
  </si>
  <si>
    <t>S27:Kuchyňská linka specifikace dle PD</t>
  </si>
  <si>
    <t>790100028</t>
  </si>
  <si>
    <t>S28:Vestavěná dřevěná skříň specifikace dle PD</t>
  </si>
  <si>
    <t>790100029</t>
  </si>
  <si>
    <t>S29:Vestavěná dřevěná skříň specifikace dle PD</t>
  </si>
  <si>
    <t>790100030</t>
  </si>
  <si>
    <t>S30: specifikace dle PD</t>
  </si>
  <si>
    <t>790100031</t>
  </si>
  <si>
    <t>S31:Vestavěná dřevěná skříň specifikace dle PD</t>
  </si>
  <si>
    <t>790100032</t>
  </si>
  <si>
    <t>S32:Vestavěná dřevěná skříň specifikace dle PD</t>
  </si>
  <si>
    <t>790100033</t>
  </si>
  <si>
    <t>S33:Pult specifikace dle PD</t>
  </si>
  <si>
    <t>790100041</t>
  </si>
  <si>
    <t>S41:Pult specifikace dle PD</t>
  </si>
  <si>
    <t>833M10002</t>
  </si>
  <si>
    <t>Výtah BOV 320 kg 9/9 stanic vč.vyspravení šachty výroba,dodávka,montáž</t>
  </si>
  <si>
    <t>833M10003</t>
  </si>
  <si>
    <t>Výtah BOV 320 kg 10/10 stanic vč.vyspravení šachty výroba,dodávka,montáž</t>
  </si>
  <si>
    <t>833M10004</t>
  </si>
  <si>
    <t>Výtah MB 250 kg 2/2 stanic výroba,dodávka,montáž</t>
  </si>
  <si>
    <t>833M10005</t>
  </si>
  <si>
    <t xml:space="preserve">Lešení pro montáž výtahů </t>
  </si>
  <si>
    <t>Překlad nosný pórobeton, světlost otv. do 180 cm překlad nosný 149 x 24,9 x 30 cm</t>
  </si>
  <si>
    <t>Překlad nenosný porobeton, světlost otv. do 105 cm překlad nenosný 124 x 24,9 x 10 cm</t>
  </si>
  <si>
    <t>Překlad nenosný pórobeton, světlost otv. do 105 cm překlad nenosný 124 x 24,9 x 15 cm</t>
  </si>
  <si>
    <t>Revizní dvířka do SDK podhledu,1500x1200 mm, požární odolnost EW 30,dod.+mont.</t>
  </si>
  <si>
    <t>Obklad uliční fasády vápencemtl.3cm vč.demontáže a tep.izolace</t>
  </si>
  <si>
    <t>Příplatek za každý měsíc použití lešení</t>
  </si>
  <si>
    <t xml:space="preserve">Izolace proti vlhkosti nátěr za studena 1x nátěr - včetně dodávky penetračního laku </t>
  </si>
  <si>
    <t>Geotextilie 300 g/m2 š. 200cm 100% PP</t>
  </si>
  <si>
    <t xml:space="preserve">Platforma softwarové telefonní ústředny </t>
  </si>
  <si>
    <t>Kč Materiál</t>
  </si>
  <si>
    <t>Kč Montáž</t>
  </si>
  <si>
    <t>CELKOVÝ VÝKAZ VÝMĚR</t>
  </si>
  <si>
    <t>VÝKAZ VÝMĚR</t>
  </si>
  <si>
    <t>Stavební část - Výkaz výměr</t>
  </si>
  <si>
    <t>Stavební část - Výkaz výměr k DPS</t>
  </si>
  <si>
    <t>Výkaz výměr</t>
  </si>
  <si>
    <t>Bourací práce - Výkaz výměr</t>
  </si>
  <si>
    <t>Bourací práce - 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</si>
</sst>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41" formatCode="_-* #,##0\ _K_č_-;\-* #,##0\ _K_č_-;_-* &quot;-&quot;\ _K_č_-;_-@_-"/>
    <numFmt numFmtId="44" formatCode="_-* #,##0.00\ &quot;Kč&quot;_-;\-* #,##0.00\ &quot;Kč&quot;_-;_-* &quot;-&quot;??\ &quot;Kč&quot;_-;_-@_-"/>
    <numFmt numFmtId="43" formatCode="_-* #,##0.00\ _K_č_-;\-* #,##0.00\ _K_č_-;_-* &quot;-&quot;??\ _K_č_-;_-@_-"/>
    <numFmt numFmtId="164" formatCode="_(&quot;$&quot;* #,##0_);_(&quot;$&quot;* \(#,##0\);_(&quot;$&quot;* &quot;-&quot;_);_(@_)"/>
    <numFmt numFmtId="165" formatCode="#,##0.0"/>
    <numFmt numFmtId="166" formatCode="_(&quot;$&quot;* #,##0.00_);_(&quot;$&quot;* \(#,##0.00\);_(&quot;$&quot;* &quot;-&quot;??_);_(@_)"/>
    <numFmt numFmtId="167" formatCode="_-* #,##0_-;\-* #,##0_-;_-* &quot;-&quot;_-;_-@_-"/>
    <numFmt numFmtId="168" formatCode="_-* #,##0.00_-;\-* #,##0.00_-;_-* &quot;-&quot;??_-;_-@_-"/>
    <numFmt numFmtId="169" formatCode="#,##0.000"/>
    <numFmt numFmtId="170" formatCode="_-&quot;Ł&quot;* #,##0_-;\-&quot;Ł&quot;* #,##0_-;_-&quot;Ł&quot;* &quot;-&quot;_-;_-@_-"/>
    <numFmt numFmtId="171" formatCode="_-&quot;Ł&quot;* #,##0.00_-;\-&quot;Ł&quot;* #,##0.00_-;_-&quot;Ł&quot;* &quot;-&quot;??_-;_-@_-"/>
    <numFmt numFmtId="172" formatCode="#,##0\ [$Kč-405];\-#,##0\ [$Kč-405]"/>
    <numFmt numFmtId="173" formatCode="\ #,##0.00&quot;      &quot;;\-#,##0.00&quot;      &quot;;&quot; -&quot;#&quot;      &quot;;@\ "/>
    <numFmt numFmtId="174" formatCode="#,##0\ &quot;Kč&quot;"/>
    <numFmt numFmtId="175" formatCode="#,##0.00000"/>
    <numFmt numFmtId="176" formatCode="&quot;Metrů na prvek&quot;\ 0"/>
    <numFmt numFmtId="177" formatCode="#,##0.\-"/>
    <numFmt numFmtId="178" formatCode="_-* #,##0\ &quot;Kč&quot;_-;\-* #,##0\ &quot;Kč&quot;_-;_-* &quot;-&quot;??\ &quot;Kč&quot;_-;_-@_-"/>
    <numFmt numFmtId="179" formatCode="dd/mm/yy"/>
    <numFmt numFmtId="180" formatCode="0.0"/>
    <numFmt numFmtId="181" formatCode="#,##0.00\ &quot;Kč&quot;"/>
    <numFmt numFmtId="182" formatCode="#,##0.\-;\-#,##0.\-\ "/>
    <numFmt numFmtId="183" formatCode="0.\-"/>
    <numFmt numFmtId="184" formatCode="_-* #,##0\ [$CZK]_-;\-* #,##0\ [$CZK]_-;_-* &quot;-&quot;\ [$CZK]_-;_-@_-"/>
    <numFmt numFmtId="185" formatCode="0.000"/>
    <numFmt numFmtId="186" formatCode="#,##0.000;\-#,##0.000"/>
    <numFmt numFmtId="187" formatCode="0_)"/>
    <numFmt numFmtId="188" formatCode="#,##0\ "/>
    <numFmt numFmtId="189" formatCode="\$#,##0\ ;\(\$#,##0\)"/>
    <numFmt numFmtId="190" formatCode="_-* #,##0.00\ &quot;€&quot;_-;\-* #,##0.00\ &quot;€&quot;_-;_-* &quot;-&quot;??\ &quot;€&quot;_-;_-@_-"/>
    <numFmt numFmtId="191" formatCode="_([$€]* #,##0.00_);_([$€]* \(#,##0.00\);_([$€]* &quot;-&quot;??_);_(@_)"/>
    <numFmt numFmtId="192" formatCode="[$-405]General"/>
    <numFmt numFmtId="193" formatCode="_-* #,##0.00\ _D_M_-;\-* #,##0.00\ _D_M_-;_-* &quot;-&quot;??\ _D_M_-;_-@_-"/>
    <numFmt numFmtId="194" formatCode="_-* #,##0\ _D_M_-;\-* #,##0\ _D_M_-;_-* &quot;-&quot;\ _D_M_-;_-@_-"/>
    <numFmt numFmtId="195" formatCode="d/mm"/>
  </numFmts>
  <fonts count="158">
    <font>
      <sz val="11"/>
      <color theme="1"/>
      <name val="Calibri"/>
      <family val="2"/>
      <scheme val="minor"/>
    </font>
    <font>
      <sz val="11"/>
      <color theme="1"/>
      <name val="Calibri"/>
      <family val="2"/>
      <charset val="238"/>
      <scheme val="minor"/>
    </font>
    <font>
      <sz val="11"/>
      <color theme="1"/>
      <name val="Calibri"/>
      <family val="2"/>
      <charset val="238"/>
      <scheme val="minor"/>
    </font>
    <font>
      <sz val="10"/>
      <name val="Arial CE"/>
      <family val="2"/>
      <charset val="238"/>
    </font>
    <font>
      <sz val="10"/>
      <name val="Arial CE"/>
      <charset val="238"/>
    </font>
    <font>
      <sz val="10"/>
      <name val="Arial"/>
      <charset val="238"/>
    </font>
    <font>
      <sz val="10"/>
      <name val="Helv"/>
    </font>
    <font>
      <sz val="10"/>
      <name val="Helv"/>
      <charset val="238"/>
    </font>
    <font>
      <sz val="10"/>
      <name val="Arial"/>
      <family val="2"/>
      <charset val="238"/>
    </font>
    <font>
      <sz val="10"/>
      <color indexed="8"/>
      <name val="MS Sans Serif"/>
      <family val="2"/>
      <charset val="238"/>
    </font>
    <font>
      <sz val="8"/>
      <name val="HelveticaNewE"/>
      <charset val="238"/>
    </font>
    <font>
      <sz val="12"/>
      <color indexed="24"/>
      <name val="System"/>
      <family val="2"/>
      <charset val="238"/>
    </font>
    <font>
      <b/>
      <sz val="18"/>
      <color indexed="24"/>
      <name val="System"/>
      <family val="2"/>
      <charset val="238"/>
    </font>
    <font>
      <b/>
      <sz val="12"/>
      <color indexed="24"/>
      <name val="System"/>
      <family val="2"/>
      <charset val="238"/>
    </font>
    <font>
      <b/>
      <sz val="18"/>
      <name val="Times New Roman"/>
      <family val="1"/>
      <charset val="238"/>
    </font>
    <font>
      <b/>
      <sz val="14"/>
      <name val="Times New Roman"/>
      <family val="1"/>
      <charset val="238"/>
    </font>
    <font>
      <sz val="10"/>
      <name val="Arial"/>
      <family val="2"/>
    </font>
    <font>
      <sz val="10"/>
      <color indexed="62"/>
      <name val="Arial"/>
      <family val="2"/>
    </font>
    <font>
      <b/>
      <sz val="12"/>
      <name val="Times CE"/>
      <charset val="238"/>
    </font>
    <font>
      <b/>
      <sz val="11"/>
      <name val="Arial CE"/>
      <family val="2"/>
      <charset val="238"/>
    </font>
    <font>
      <shadow/>
      <sz val="12"/>
      <name val="Times CE"/>
      <charset val="238"/>
    </font>
    <font>
      <sz val="10"/>
      <name val="MS Sans Serif"/>
      <family val="2"/>
      <charset val="238"/>
    </font>
    <font>
      <b/>
      <sz val="10"/>
      <name val="Arial"/>
      <family val="2"/>
    </font>
    <font>
      <b/>
      <sz val="10"/>
      <name val="Arial CE"/>
      <family val="2"/>
      <charset val="238"/>
    </font>
    <font>
      <b/>
      <sz val="10"/>
      <color indexed="8"/>
      <name val="Arial CE"/>
      <family val="2"/>
    </font>
    <font>
      <sz val="10"/>
      <name val="Arial CE"/>
      <family val="2"/>
    </font>
    <font>
      <b/>
      <sz val="10"/>
      <color indexed="8"/>
      <name val="Arial CE"/>
      <family val="2"/>
      <charset val="238"/>
    </font>
    <font>
      <sz val="8"/>
      <color indexed="8"/>
      <name val="Arial CE"/>
      <family val="2"/>
    </font>
    <font>
      <b/>
      <i/>
      <sz val="12"/>
      <color rgb="FFFF0000"/>
      <name val="Arial"/>
      <family val="2"/>
      <charset val="238"/>
    </font>
    <font>
      <i/>
      <sz val="11"/>
      <color theme="1"/>
      <name val="Arial"/>
      <family val="2"/>
      <charset val="238"/>
    </font>
    <font>
      <b/>
      <i/>
      <sz val="11"/>
      <color indexed="8"/>
      <name val="Arial"/>
      <family val="2"/>
      <charset val="238"/>
    </font>
    <font>
      <b/>
      <i/>
      <sz val="11"/>
      <color rgb="FFFF0000"/>
      <name val="Arial"/>
      <family val="2"/>
      <charset val="238"/>
    </font>
    <font>
      <b/>
      <i/>
      <sz val="11"/>
      <color theme="1"/>
      <name val="Arial"/>
      <family val="2"/>
      <charset val="238"/>
    </font>
    <font>
      <i/>
      <sz val="10"/>
      <color theme="1"/>
      <name val="Arial"/>
      <family val="2"/>
      <charset val="238"/>
    </font>
    <font>
      <b/>
      <sz val="10"/>
      <name val="Arial CE"/>
      <charset val="238"/>
    </font>
    <font>
      <sz val="9"/>
      <name val="Arial CE"/>
      <family val="2"/>
      <charset val="238"/>
    </font>
    <font>
      <b/>
      <sz val="14"/>
      <name val="Arial CE"/>
      <family val="2"/>
      <charset val="238"/>
    </font>
    <font>
      <sz val="12"/>
      <name val="Arial CE"/>
      <charset val="238"/>
    </font>
    <font>
      <b/>
      <sz val="12"/>
      <name val="Arial CE"/>
      <charset val="238"/>
    </font>
    <font>
      <sz val="11"/>
      <name val="Arial CE"/>
      <charset val="238"/>
    </font>
    <font>
      <b/>
      <sz val="11"/>
      <name val="Arial CE"/>
      <charset val="238"/>
    </font>
    <font>
      <b/>
      <sz val="12"/>
      <name val="Arial CE"/>
      <family val="2"/>
      <charset val="238"/>
    </font>
    <font>
      <b/>
      <sz val="13"/>
      <name val="Arial CE"/>
      <charset val="238"/>
    </font>
    <font>
      <sz val="9"/>
      <name val="Arial CE"/>
      <charset val="238"/>
    </font>
    <font>
      <sz val="7"/>
      <name val="Arial CE"/>
      <charset val="238"/>
    </font>
    <font>
      <b/>
      <sz val="9"/>
      <name val="Arial CE"/>
      <family val="2"/>
      <charset val="238"/>
    </font>
    <font>
      <sz val="9"/>
      <color indexed="81"/>
      <name val="Tahoma"/>
      <family val="2"/>
      <charset val="238"/>
    </font>
    <font>
      <sz val="8"/>
      <name val="Arial CE"/>
      <family val="2"/>
      <charset val="238"/>
    </font>
    <font>
      <b/>
      <sz val="8"/>
      <name val="Arial CE"/>
      <charset val="238"/>
    </font>
    <font>
      <sz val="8"/>
      <name val="Arial CE"/>
      <charset val="238"/>
    </font>
    <font>
      <sz val="8"/>
      <color rgb="FFFF0000"/>
      <name val="Arial CE"/>
      <charset val="238"/>
    </font>
    <font>
      <sz val="10"/>
      <name val="Arial Narrow"/>
      <family val="2"/>
      <charset val="238"/>
    </font>
    <font>
      <sz val="8"/>
      <color rgb="FF404040"/>
      <name val="Tahoma"/>
      <family val="2"/>
      <charset val="238"/>
    </font>
    <font>
      <sz val="9"/>
      <name val="敓潧⁥䥕ᬀ徺㥐b☸+_x0008_"/>
      <charset val="238"/>
    </font>
    <font>
      <b/>
      <sz val="11"/>
      <name val="敓潧⁥䥕ᬀ徺㥐b☸+_x0008_"/>
      <charset val="238"/>
    </font>
    <font>
      <sz val="11"/>
      <name val="Calibri"/>
      <family val="2"/>
      <charset val="238"/>
      <scheme val="minor"/>
    </font>
    <font>
      <b/>
      <sz val="10"/>
      <name val="敓潧⁥䥕ᬀ徺㥐b☸+_x0008_"/>
      <charset val="238"/>
    </font>
    <font>
      <b/>
      <sz val="8"/>
      <color theme="1"/>
      <name val="Times New Roman"/>
      <family val="1"/>
      <charset val="238"/>
    </font>
    <font>
      <b/>
      <sz val="9"/>
      <name val="敓潧⁥䥕ᬀ徺㥐b☸+_x0008_"/>
      <charset val="238"/>
    </font>
    <font>
      <sz val="9"/>
      <color rgb="FF000000"/>
      <name val="敓潧⁥䥕ᬀ徺㥐b☸+_x0008_"/>
      <charset val="238"/>
    </font>
    <font>
      <b/>
      <sz val="11"/>
      <color rgb="FF000000"/>
      <name val="敓潧⁥䥕ᬀ徺㥐b☸+_x0008_"/>
      <charset val="238"/>
    </font>
    <font>
      <b/>
      <sz val="9"/>
      <color rgb="FF000000"/>
      <name val="敓潧⁥䥕ᬀ徺㥐b☸+_x0008_"/>
      <charset val="238"/>
    </font>
    <font>
      <i/>
      <sz val="10"/>
      <color rgb="FF000000"/>
      <name val="敓潧⁥䥕ᬀ徺㥐b☸+_x0008_"/>
      <charset val="238"/>
    </font>
    <font>
      <b/>
      <i/>
      <sz val="11"/>
      <color rgb="FF000000"/>
      <name val="敓潧⁥䥕ᬀ徺㥐b☸+_x0008_"/>
      <charset val="238"/>
    </font>
    <font>
      <b/>
      <sz val="14"/>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sz val="12"/>
      <name val="Arial"/>
      <family val="2"/>
    </font>
    <font>
      <sz val="10"/>
      <name val="Helv"/>
      <family val="2"/>
    </font>
    <font>
      <u/>
      <sz val="10"/>
      <color theme="10"/>
      <name val="Arial CE"/>
      <charset val="238"/>
    </font>
    <font>
      <sz val="10"/>
      <name val="Arial CE"/>
    </font>
    <font>
      <b/>
      <u/>
      <sz val="12"/>
      <name val="Arial"/>
      <family val="2"/>
      <charset val="238"/>
    </font>
    <font>
      <sz val="8"/>
      <name val="Arial CE"/>
    </font>
    <font>
      <b/>
      <u/>
      <sz val="10"/>
      <name val="Arial"/>
      <family val="2"/>
      <charset val="238"/>
    </font>
    <font>
      <u/>
      <sz val="10"/>
      <name val="Arial"/>
      <family val="2"/>
      <charset val="238"/>
    </font>
    <font>
      <sz val="8"/>
      <name val="Arial"/>
      <family val="2"/>
      <charset val="238"/>
    </font>
    <font>
      <sz val="9"/>
      <name val="Arial CE"/>
    </font>
    <font>
      <b/>
      <sz val="8"/>
      <name val="Arial"/>
      <family val="2"/>
      <charset val="238"/>
    </font>
    <font>
      <b/>
      <i/>
      <sz val="10"/>
      <name val="Arial"/>
      <family val="2"/>
      <charset val="238"/>
    </font>
    <font>
      <sz val="10"/>
      <color theme="0"/>
      <name val="Arial"/>
      <family val="2"/>
      <charset val="238"/>
    </font>
    <font>
      <i/>
      <sz val="8"/>
      <name val="Arial"/>
      <family val="2"/>
      <charset val="238"/>
    </font>
    <font>
      <b/>
      <sz val="10"/>
      <name val="Calibri"/>
      <family val="2"/>
      <charset val="238"/>
    </font>
    <font>
      <sz val="8"/>
      <color rgb="FF000000"/>
      <name val="Arial"/>
      <family val="2"/>
      <charset val="238"/>
    </font>
    <font>
      <sz val="10"/>
      <color theme="0"/>
      <name val="Arial CE"/>
    </font>
    <font>
      <sz val="8"/>
      <color theme="0"/>
      <name val="Arial CE"/>
    </font>
    <font>
      <b/>
      <sz val="8"/>
      <name val="Arial CE"/>
      <family val="2"/>
      <charset val="238"/>
    </font>
    <font>
      <i/>
      <sz val="8"/>
      <name val="Arial CE"/>
      <family val="2"/>
      <charset val="238"/>
    </font>
    <font>
      <i/>
      <sz val="9"/>
      <name val="Arial CE"/>
    </font>
    <font>
      <sz val="8"/>
      <color indexed="12"/>
      <name val="Arial"/>
      <family val="2"/>
      <charset val="238"/>
    </font>
    <font>
      <sz val="8"/>
      <name val="Calibri"/>
      <family val="2"/>
      <charset val="238"/>
      <scheme val="minor"/>
    </font>
    <font>
      <b/>
      <sz val="8"/>
      <color indexed="8"/>
      <name val="Arial"/>
      <family val="2"/>
      <charset val="238"/>
    </font>
    <font>
      <b/>
      <sz val="8"/>
      <color indexed="12"/>
      <name val="Arial"/>
      <family val="2"/>
      <charset val="238"/>
    </font>
    <font>
      <sz val="10"/>
      <name val="Calibri"/>
      <family val="2"/>
      <charset val="238"/>
      <scheme val="minor"/>
    </font>
    <font>
      <vertAlign val="superscript"/>
      <sz val="8"/>
      <name val="Arial"/>
      <family val="2"/>
      <charset val="238"/>
    </font>
    <font>
      <vertAlign val="subscript"/>
      <sz val="8"/>
      <name val="Arial"/>
      <family val="2"/>
      <charset val="238"/>
    </font>
    <font>
      <sz val="11"/>
      <name val="돋움"/>
      <family val="3"/>
      <charset val="129"/>
    </font>
    <font>
      <sz val="9"/>
      <name val="Calibri"/>
      <family val="2"/>
      <charset val="238"/>
      <scheme val="minor"/>
    </font>
    <font>
      <sz val="9"/>
      <color indexed="12"/>
      <name val="Calibri"/>
      <family val="2"/>
      <charset val="238"/>
      <scheme val="minor"/>
    </font>
    <font>
      <b/>
      <sz val="12"/>
      <name val="Century Gothic"/>
      <family val="2"/>
    </font>
    <font>
      <b/>
      <sz val="14"/>
      <name val="Century Gothic"/>
      <family val="2"/>
    </font>
    <font>
      <sz val="12"/>
      <name val="Century Gothic"/>
      <family val="2"/>
    </font>
    <font>
      <sz val="11"/>
      <color indexed="8"/>
      <name val="Calibri"/>
      <family val="2"/>
      <charset val="238"/>
    </font>
    <font>
      <sz val="11"/>
      <color indexed="9"/>
      <name val="Calibri"/>
      <family val="2"/>
      <charset val="238"/>
    </font>
    <font>
      <sz val="11"/>
      <color indexed="20"/>
      <name val="Calibri"/>
      <family val="2"/>
      <charset val="238"/>
    </font>
    <font>
      <sz val="11"/>
      <name val="Times New Roman CE"/>
      <family val="1"/>
      <charset val="238"/>
    </font>
    <font>
      <b/>
      <sz val="11"/>
      <color theme="1"/>
      <name val="Calibri"/>
      <family val="2"/>
      <scheme val="minor"/>
    </font>
    <font>
      <b/>
      <sz val="11"/>
      <color indexed="52"/>
      <name val="Calibri"/>
      <family val="2"/>
      <charset val="238"/>
    </font>
    <font>
      <b/>
      <sz val="11"/>
      <color indexed="10"/>
      <name val="Calibri"/>
      <family val="2"/>
      <charset val="238"/>
    </font>
    <font>
      <sz val="7"/>
      <name val="Arial CE"/>
      <family val="2"/>
      <charset val="238"/>
    </font>
    <font>
      <b/>
      <sz val="11"/>
      <color indexed="8"/>
      <name val="Calibri"/>
      <family val="2"/>
      <charset val="238"/>
    </font>
    <font>
      <sz val="10"/>
      <color indexed="24"/>
      <name val="Arial"/>
      <family val="2"/>
      <charset val="238"/>
    </font>
    <font>
      <sz val="11"/>
      <color indexed="17"/>
      <name val="Calibri"/>
      <family val="2"/>
      <charset val="238"/>
    </font>
    <font>
      <i/>
      <sz val="11"/>
      <color indexed="23"/>
      <name val="Calibri"/>
      <family val="2"/>
      <charset val="238"/>
    </font>
    <font>
      <b/>
      <sz val="15"/>
      <color indexed="56"/>
      <name val="Calibri"/>
      <family val="2"/>
      <charset val="238"/>
    </font>
    <font>
      <b/>
      <sz val="18"/>
      <color indexed="24"/>
      <name val="Arial"/>
      <family val="2"/>
      <charset val="238"/>
    </font>
    <font>
      <b/>
      <sz val="15"/>
      <color indexed="62"/>
      <name val="Calibri"/>
      <family val="2"/>
      <charset val="238"/>
    </font>
    <font>
      <b/>
      <sz val="13"/>
      <color indexed="56"/>
      <name val="Calibri"/>
      <family val="2"/>
      <charset val="238"/>
    </font>
    <font>
      <b/>
      <sz val="12"/>
      <color indexed="24"/>
      <name val="Arial"/>
      <family val="2"/>
      <charset val="238"/>
    </font>
    <font>
      <b/>
      <sz val="13"/>
      <color indexed="62"/>
      <name val="Calibri"/>
      <family val="2"/>
      <charset val="238"/>
    </font>
    <font>
      <b/>
      <sz val="11"/>
      <color indexed="56"/>
      <name val="Calibri"/>
      <family val="2"/>
      <charset val="238"/>
    </font>
    <font>
      <b/>
      <sz val="11"/>
      <color indexed="62"/>
      <name val="Calibri"/>
      <family val="2"/>
      <charset val="238"/>
    </font>
    <font>
      <u/>
      <sz val="10"/>
      <color indexed="12"/>
      <name val="Arial CE"/>
      <family val="2"/>
      <charset val="238"/>
    </font>
    <font>
      <u/>
      <sz val="10"/>
      <color indexed="12"/>
      <name val="Arial CE"/>
      <charset val="238"/>
    </font>
    <font>
      <u/>
      <sz val="8.5"/>
      <color indexed="12"/>
      <name val="Arial CE"/>
      <charset val="238"/>
    </font>
    <font>
      <u/>
      <sz val="8.5"/>
      <color indexed="12"/>
      <name val="Arial CE"/>
      <family val="2"/>
      <charset val="238"/>
    </font>
    <font>
      <u/>
      <sz val="11"/>
      <color indexed="12"/>
      <name val="Calibri"/>
      <family val="2"/>
      <charset val="238"/>
    </font>
    <font>
      <u/>
      <sz val="11"/>
      <color theme="10"/>
      <name val="Calibri"/>
      <family val="2"/>
      <charset val="238"/>
    </font>
    <font>
      <u/>
      <sz val="8.5"/>
      <color theme="10"/>
      <name val="Arial CE"/>
      <charset val="238"/>
    </font>
    <font>
      <b/>
      <sz val="11"/>
      <color indexed="9"/>
      <name val="Calibri"/>
      <family val="2"/>
      <charset val="238"/>
    </font>
    <font>
      <sz val="11"/>
      <color indexed="62"/>
      <name val="Calibri"/>
      <family val="2"/>
      <charset val="238"/>
    </font>
    <font>
      <i/>
      <sz val="11"/>
      <color theme="1"/>
      <name val="Calibri"/>
      <family val="2"/>
      <scheme val="minor"/>
    </font>
    <font>
      <sz val="11"/>
      <color indexed="52"/>
      <name val="Calibri"/>
      <family val="2"/>
      <charset val="238"/>
    </font>
    <font>
      <sz val="11"/>
      <color indexed="10"/>
      <name val="Calibri"/>
      <family val="2"/>
      <charset val="238"/>
    </font>
    <font>
      <b/>
      <sz val="20"/>
      <name val="Arial"/>
      <family val="2"/>
      <charset val="238"/>
    </font>
    <font>
      <b/>
      <sz val="18"/>
      <color indexed="56"/>
      <name val="Cambria"/>
      <family val="2"/>
      <charset val="238"/>
    </font>
    <font>
      <b/>
      <sz val="18"/>
      <color indexed="62"/>
      <name val="Cambria"/>
      <family val="2"/>
      <charset val="238"/>
    </font>
    <font>
      <sz val="11"/>
      <color indexed="60"/>
      <name val="Calibri"/>
      <family val="2"/>
      <charset val="238"/>
    </font>
    <font>
      <sz val="11"/>
      <color indexed="19"/>
      <name val="Calibri"/>
      <family val="2"/>
      <charset val="238"/>
    </font>
    <font>
      <sz val="10"/>
      <color rgb="FF000000"/>
      <name val="Arial CE"/>
      <family val="2"/>
      <charset val="238"/>
    </font>
    <font>
      <b/>
      <sz val="11"/>
      <color indexed="63"/>
      <name val="Calibri"/>
      <family val="2"/>
      <charset val="238"/>
    </font>
    <font>
      <sz val="12"/>
      <name val="Times New Roman CE"/>
      <family val="1"/>
      <charset val="238"/>
    </font>
    <font>
      <b/>
      <u/>
      <sz val="12"/>
      <name val="Times New Roman"/>
      <family val="1"/>
    </font>
    <font>
      <b/>
      <sz val="10"/>
      <name val="Times New Roman"/>
      <family val="1"/>
    </font>
    <font>
      <b/>
      <u/>
      <sz val="7"/>
      <name val="Arial CE"/>
      <family val="2"/>
      <charset val="238"/>
    </font>
    <font>
      <sz val="9"/>
      <name val="ＭＳ Ｐゴシック"/>
      <family val="3"/>
    </font>
    <font>
      <sz val="11"/>
      <name val="ＭＳ Ｐゴシック"/>
      <family val="3"/>
      <charset val="128"/>
    </font>
    <font>
      <sz val="10"/>
      <name val="MS Sans Serif"/>
      <family val="2"/>
    </font>
    <font>
      <b/>
      <sz val="9"/>
      <name val="Arial CE"/>
      <charset val="238"/>
    </font>
    <font>
      <sz val="8"/>
      <color indexed="17"/>
      <name val="Arial CE"/>
      <charset val="238"/>
    </font>
    <font>
      <sz val="8"/>
      <color indexed="9"/>
      <name val="Arial CE"/>
      <charset val="238"/>
    </font>
    <font>
      <sz val="10"/>
      <color indexed="9"/>
      <name val="Arial CE"/>
      <family val="2"/>
      <charset val="238"/>
    </font>
    <font>
      <sz val="10"/>
      <color indexed="9"/>
      <name val="Arial CE"/>
    </font>
    <font>
      <sz val="10"/>
      <color indexed="12"/>
      <name val="Arial"/>
      <family val="2"/>
      <charset val="238"/>
    </font>
    <font>
      <sz val="8"/>
      <color indexed="9"/>
      <name val="Arial"/>
      <family val="2"/>
      <charset val="238"/>
    </font>
    <font>
      <sz val="8"/>
      <color indexed="53"/>
      <name val="Arial"/>
      <family val="2"/>
      <charset val="238"/>
    </font>
    <font>
      <sz val="8"/>
      <color indexed="17"/>
      <name val="Arial"/>
      <family val="2"/>
      <charset val="238"/>
    </font>
  </fonts>
  <fills count="56">
    <fill>
      <patternFill patternType="none"/>
    </fill>
    <fill>
      <patternFill patternType="gray125"/>
    </fill>
    <fill>
      <patternFill patternType="lightGray"/>
    </fill>
    <fill>
      <patternFill patternType="gray0625"/>
    </fill>
    <fill>
      <patternFill patternType="solid">
        <fgColor indexed="13"/>
        <bgColor indexed="64"/>
      </patternFill>
    </fill>
    <fill>
      <patternFill patternType="solid">
        <fgColor rgb="FFFFFFCC"/>
        <bgColor indexed="64"/>
      </patternFill>
    </fill>
    <fill>
      <patternFill patternType="solid">
        <fgColor rgb="FFFFFF99"/>
        <bgColor indexed="64"/>
      </patternFill>
    </fill>
    <fill>
      <patternFill patternType="solid">
        <fgColor indexed="9"/>
        <bgColor indexed="64"/>
      </patternFill>
    </fill>
    <fill>
      <patternFill patternType="solid">
        <fgColor rgb="FFD6E1EE"/>
        <bgColor indexed="64"/>
      </patternFill>
    </fill>
    <fill>
      <patternFill patternType="solid">
        <fgColor rgb="FFDBDBDB"/>
        <bgColor indexed="64"/>
      </patternFill>
    </fill>
    <fill>
      <patternFill patternType="solid">
        <fgColor rgb="FFFFFFFF"/>
        <bgColor indexed="64"/>
      </patternFill>
    </fill>
    <fill>
      <patternFill patternType="solid">
        <fgColor rgb="FFF0F0F0"/>
        <bgColor indexed="64"/>
      </patternFill>
    </fill>
    <fill>
      <patternFill patternType="solid">
        <fgColor indexed="22"/>
        <bgColor indexed="64"/>
      </patternFill>
    </fill>
    <fill>
      <patternFill patternType="solid">
        <fgColor theme="0"/>
        <bgColor indexed="64"/>
      </patternFill>
    </fill>
    <fill>
      <patternFill patternType="solid">
        <fgColor indexed="13"/>
        <bgColor indexed="34"/>
      </patternFill>
    </fill>
    <fill>
      <patternFill patternType="solid">
        <fgColor indexed="22"/>
        <bgColor indexed="31"/>
      </patternFill>
    </fill>
    <fill>
      <patternFill patternType="solid">
        <fgColor indexed="55"/>
        <bgColor indexed="64"/>
      </patternFill>
    </fill>
    <fill>
      <patternFill patternType="solid">
        <fgColor indexed="55"/>
        <bgColor indexed="23"/>
      </patternFill>
    </fill>
    <fill>
      <patternFill patternType="solid">
        <fgColor indexed="43"/>
        <bgColor indexed="64"/>
      </patternFill>
    </fill>
    <fill>
      <patternFill patternType="solid">
        <fgColor indexed="43"/>
        <bgColor indexed="26"/>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22"/>
      </patternFill>
    </fill>
    <fill>
      <patternFill patternType="solid">
        <fgColor indexed="9"/>
      </patternFill>
    </fill>
    <fill>
      <patternFill patternType="solid">
        <fgColor indexed="55"/>
      </patternFill>
    </fill>
    <fill>
      <patternFill patternType="solid">
        <fgColor rgb="FFC0C0C0"/>
        <bgColor indexed="64"/>
      </patternFill>
    </fill>
    <fill>
      <patternFill patternType="solid">
        <fgColor indexed="9"/>
        <bgColor indexed="40"/>
      </patternFill>
    </fill>
    <fill>
      <patternFill patternType="solid">
        <fgColor rgb="FFFFFF99"/>
        <bgColor indexed="40"/>
      </patternFill>
    </fill>
    <fill>
      <patternFill patternType="solid">
        <fgColor rgb="FFFFCC99"/>
        <bgColor indexed="64"/>
      </patternFill>
    </fill>
    <fill>
      <patternFill patternType="solid">
        <fgColor rgb="FFCCFF99"/>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85DFFF"/>
        <bgColor indexed="64"/>
      </patternFill>
    </fill>
    <fill>
      <patternFill patternType="solid">
        <fgColor rgb="FFFFFF00"/>
        <bgColor indexed="64"/>
      </patternFill>
    </fill>
  </fills>
  <borders count="124">
    <border>
      <left/>
      <right/>
      <top/>
      <bottom/>
      <diagonal/>
    </border>
    <border>
      <left style="medium">
        <color indexed="64"/>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55"/>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rgb="FFC0C0C0"/>
      </right>
      <top style="thin">
        <color rgb="FFC0C0C0"/>
      </top>
      <bottom style="thin">
        <color rgb="FFC0C0C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right/>
      <top style="thin">
        <color rgb="FFC0C0C0"/>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8"/>
      </left>
      <right style="thin">
        <color indexed="8"/>
      </right>
      <top/>
      <bottom style="medium">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hair">
        <color indexed="64"/>
      </top>
      <bottom style="hair">
        <color indexed="64"/>
      </bottom>
      <diagonal/>
    </border>
    <border>
      <left/>
      <right/>
      <top style="thin">
        <color indexed="8"/>
      </top>
      <bottom style="double">
        <color indexed="8"/>
      </bottom>
      <diagonal/>
    </border>
    <border>
      <left/>
      <right/>
      <top style="thin">
        <color indexed="8"/>
      </top>
      <bottom style="thin">
        <color indexed="8"/>
      </bottom>
      <diagonal/>
    </border>
    <border>
      <left/>
      <right style="thin">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56"/>
      </top>
      <bottom style="double">
        <color indexed="56"/>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s>
  <cellStyleXfs count="2010">
    <xf numFmtId="0" fontId="0" fillId="0" borderId="0"/>
    <xf numFmtId="0" fontId="5" fillId="0" borderId="0"/>
    <xf numFmtId="0" fontId="6" fillId="0" borderId="0"/>
    <xf numFmtId="0" fontId="3" fillId="0" borderId="0" applyProtection="0"/>
    <xf numFmtId="0" fontId="6" fillId="0" borderId="0"/>
    <xf numFmtId="0" fontId="6" fillId="0" borderId="0"/>
    <xf numFmtId="0" fontId="3" fillId="0" borderId="0" applyProtection="0"/>
    <xf numFmtId="0" fontId="6" fillId="0" borderId="0"/>
    <xf numFmtId="0" fontId="3" fillId="0" borderId="0" applyProtection="0"/>
    <xf numFmtId="0" fontId="3" fillId="0" borderId="0" applyProtection="0"/>
    <xf numFmtId="0" fontId="6" fillId="0" borderId="0"/>
    <xf numFmtId="0" fontId="7" fillId="0" borderId="0"/>
    <xf numFmtId="0" fontId="6" fillId="0" borderId="0"/>
    <xf numFmtId="0" fontId="6" fillId="0" borderId="0"/>
    <xf numFmtId="0" fontId="7" fillId="0" borderId="0"/>
    <xf numFmtId="0" fontId="3" fillId="0" borderId="0" applyProtection="0"/>
    <xf numFmtId="0" fontId="3" fillId="0" borderId="0" applyProtection="0"/>
    <xf numFmtId="0" fontId="7" fillId="0" borderId="0"/>
    <xf numFmtId="0" fontId="7" fillId="0" borderId="0"/>
    <xf numFmtId="0" fontId="6" fillId="0" borderId="0"/>
    <xf numFmtId="0" fontId="6" fillId="0" borderId="0"/>
    <xf numFmtId="0" fontId="6" fillId="0" borderId="0"/>
    <xf numFmtId="0" fontId="8" fillId="0" borderId="0"/>
    <xf numFmtId="0" fontId="6" fillId="0" borderId="0"/>
    <xf numFmtId="164" fontId="9" fillId="0" borderId="0" applyFont="0" applyFill="0" applyBorder="0" applyAlignment="0" applyProtection="0"/>
    <xf numFmtId="165" fontId="10" fillId="0" borderId="0" applyFill="0" applyBorder="0" applyProtection="0">
      <alignment horizontal="right"/>
    </xf>
    <xf numFmtId="41"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6" fontId="8" fillId="0" borderId="0" applyFont="0" applyFill="0" applyBorder="0" applyAlignment="0" applyProtection="0"/>
    <xf numFmtId="41" fontId="9" fillId="0" borderId="0" applyFont="0" applyFill="0" applyBorder="0" applyAlignment="0" applyProtection="0"/>
    <xf numFmtId="0" fontId="11" fillId="0" borderId="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2" fontId="11" fillId="0" borderId="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2" borderId="0"/>
    <xf numFmtId="0" fontId="15" fillId="3" borderId="0"/>
    <xf numFmtId="0" fontId="16" fillId="0" borderId="0" applyNumberFormat="0" applyFont="0" applyBorder="0" applyProtection="0"/>
    <xf numFmtId="0" fontId="17" fillId="0" borderId="0" applyNumberFormat="0" applyProtection="0"/>
    <xf numFmtId="49" fontId="3" fillId="0" borderId="1" applyBorder="0" applyProtection="0">
      <alignment horizontal="left"/>
    </xf>
    <xf numFmtId="169" fontId="3" fillId="0" borderId="0" applyBorder="0" applyProtection="0"/>
    <xf numFmtId="0" fontId="18" fillId="0" borderId="0"/>
    <xf numFmtId="49" fontId="19" fillId="0" borderId="0" applyBorder="0" applyProtection="0"/>
    <xf numFmtId="0" fontId="3" fillId="0" borderId="1" applyBorder="0" applyProtection="0">
      <alignment horizontal="left"/>
      <protection locked="0"/>
    </xf>
    <xf numFmtId="0" fontId="3"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8" fillId="0" borderId="0"/>
    <xf numFmtId="0" fontId="2" fillId="0" borderId="0"/>
    <xf numFmtId="0" fontId="8" fillId="0" borderId="0"/>
    <xf numFmtId="0" fontId="20" fillId="0" borderId="0">
      <alignment wrapText="1"/>
    </xf>
    <xf numFmtId="0" fontId="21" fillId="0" borderId="0"/>
    <xf numFmtId="0" fontId="3" fillId="0" borderId="0" applyProtection="0"/>
    <xf numFmtId="0" fontId="3" fillId="0" borderId="0" applyProtection="0"/>
    <xf numFmtId="49" fontId="8" fillId="0" borderId="0" applyProtection="0"/>
    <xf numFmtId="0" fontId="11" fillId="0" borderId="2" applyNumberFormat="0" applyFill="0" applyAlignment="0" applyProtection="0"/>
    <xf numFmtId="165" fontId="22" fillId="0" borderId="3">
      <alignment horizontal="right" vertical="center"/>
    </xf>
    <xf numFmtId="0" fontId="23" fillId="0" borderId="0"/>
    <xf numFmtId="0" fontId="3" fillId="0" borderId="0"/>
    <xf numFmtId="170" fontId="8" fillId="0" borderId="0" applyFont="0" applyFill="0" applyBorder="0" applyAlignment="0" applyProtection="0"/>
    <xf numFmtId="171" fontId="8" fillId="0" borderId="0" applyFont="0" applyFill="0" applyBorder="0" applyAlignment="0" applyProtection="0"/>
    <xf numFmtId="0" fontId="23" fillId="4" borderId="0" applyProtection="0"/>
    <xf numFmtId="172" fontId="24" fillId="0" borderId="4" applyProtection="0">
      <alignment horizontal="right" vertical="center"/>
    </xf>
    <xf numFmtId="173" fontId="25" fillId="0" borderId="0" applyFill="0" applyBorder="0" applyAlignment="0" applyProtection="0"/>
    <xf numFmtId="0" fontId="25" fillId="0" borderId="0"/>
    <xf numFmtId="0" fontId="25" fillId="0" borderId="0"/>
    <xf numFmtId="0" fontId="25" fillId="0" borderId="0"/>
    <xf numFmtId="0" fontId="26" fillId="0" borderId="5" applyNumberFormat="0" applyFont="0" applyFill="0" applyAlignment="0" applyProtection="0"/>
    <xf numFmtId="0" fontId="27" fillId="0" borderId="4">
      <alignment horizontal="justify" vertical="center" wrapText="1"/>
      <protection locked="0"/>
    </xf>
    <xf numFmtId="9" fontId="25" fillId="0" borderId="0" applyFill="0" applyBorder="0" applyAlignment="0" applyProtection="0"/>
    <xf numFmtId="0" fontId="4" fillId="0" borderId="0"/>
    <xf numFmtId="0" fontId="3" fillId="0" borderId="0" applyProtection="0"/>
    <xf numFmtId="0" fontId="3" fillId="0" borderId="0" applyProtection="0"/>
    <xf numFmtId="0" fontId="1" fillId="0" borderId="0"/>
    <xf numFmtId="44" fontId="1" fillId="0" borderId="0" applyFont="0" applyFill="0" applyBorder="0" applyAlignment="0" applyProtection="0"/>
    <xf numFmtId="0" fontId="70" fillId="0" borderId="0"/>
    <xf numFmtId="0" fontId="70" fillId="0" borderId="0"/>
    <xf numFmtId="0" fontId="70" fillId="0" borderId="0"/>
    <xf numFmtId="0" fontId="70" fillId="0" borderId="0"/>
    <xf numFmtId="0" fontId="70" fillId="0" borderId="0"/>
    <xf numFmtId="0" fontId="70" fillId="0" borderId="0"/>
    <xf numFmtId="0" fontId="7" fillId="0" borderId="0"/>
    <xf numFmtId="0" fontId="70" fillId="0" borderId="0"/>
    <xf numFmtId="0" fontId="6" fillId="0" borderId="0"/>
    <xf numFmtId="0" fontId="8" fillId="0" borderId="0"/>
    <xf numFmtId="0" fontId="71" fillId="0" borderId="0" applyNumberFormat="0" applyFill="0" applyBorder="0" applyAlignment="0" applyProtection="0">
      <alignment vertical="top"/>
      <protection locked="0"/>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2" fillId="0" borderId="0"/>
    <xf numFmtId="0" fontId="7" fillId="0" borderId="0"/>
    <xf numFmtId="9" fontId="4" fillId="0" borderId="0" applyFont="0" applyFill="0" applyBorder="0" applyAlignment="0" applyProtection="0"/>
    <xf numFmtId="0" fontId="7" fillId="0" borderId="0"/>
    <xf numFmtId="0" fontId="8" fillId="0" borderId="0"/>
    <xf numFmtId="0" fontId="47" fillId="0" borderId="99">
      <alignment horizontal="center" vertical="center" wrapText="1"/>
    </xf>
    <xf numFmtId="0" fontId="97" fillId="0" borderId="0"/>
    <xf numFmtId="0" fontId="3" fillId="0" borderId="0" applyProtection="0"/>
    <xf numFmtId="0" fontId="3" fillId="0" borderId="0" applyProtection="0"/>
    <xf numFmtId="0" fontId="3" fillId="0" borderId="0" applyProtection="0"/>
    <xf numFmtId="0" fontId="8" fillId="0" borderId="0"/>
    <xf numFmtId="0" fontId="8" fillId="0" borderId="0"/>
    <xf numFmtId="0" fontId="8" fillId="0" borderId="0"/>
    <xf numFmtId="0" fontId="8" fillId="0" borderId="0"/>
    <xf numFmtId="0" fontId="3" fillId="0" borderId="0" applyProtection="0"/>
    <xf numFmtId="0" fontId="35" fillId="0" borderId="0" applyProtection="0"/>
    <xf numFmtId="0" fontId="35" fillId="0" borderId="0" applyProtection="0"/>
    <xf numFmtId="0" fontId="35" fillId="0" borderId="0" applyProtection="0"/>
    <xf numFmtId="0" fontId="35" fillId="0" borderId="0" applyProtection="0"/>
    <xf numFmtId="0" fontId="35" fillId="0" borderId="0" applyProtection="0"/>
    <xf numFmtId="0" fontId="35" fillId="0" borderId="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185" fontId="100" fillId="4" borderId="2"/>
    <xf numFmtId="185" fontId="100" fillId="14" borderId="104"/>
    <xf numFmtId="0" fontId="16" fillId="12" borderId="3">
      <alignment horizontal="center"/>
    </xf>
    <xf numFmtId="0" fontId="16" fillId="15" borderId="4">
      <alignment horizontal="center"/>
    </xf>
    <xf numFmtId="0" fontId="16" fillId="12" borderId="3">
      <alignment horizontal="center"/>
    </xf>
    <xf numFmtId="0" fontId="16" fillId="15" borderId="4">
      <alignment horizontal="center"/>
    </xf>
    <xf numFmtId="0" fontId="16" fillId="12" borderId="3">
      <alignment horizontal="center"/>
    </xf>
    <xf numFmtId="0" fontId="16" fillId="15" borderId="4">
      <alignment horizontal="center"/>
    </xf>
    <xf numFmtId="0" fontId="16" fillId="12" borderId="3">
      <alignment horizontal="center"/>
    </xf>
    <xf numFmtId="0" fontId="16" fillId="15" borderId="4">
      <alignment horizontal="center"/>
    </xf>
    <xf numFmtId="0" fontId="16" fillId="12" borderId="3">
      <alignment horizontal="center"/>
    </xf>
    <xf numFmtId="0" fontId="16" fillId="15" borderId="4">
      <alignment horizontal="center"/>
    </xf>
    <xf numFmtId="0" fontId="70" fillId="0" borderId="0"/>
    <xf numFmtId="49" fontId="16" fillId="16" borderId="0"/>
    <xf numFmtId="49" fontId="16" fillId="17" borderId="0"/>
    <xf numFmtId="0" fontId="70" fillId="0" borderId="0"/>
    <xf numFmtId="0" fontId="101" fillId="0" borderId="0">
      <alignment vertical="center"/>
    </xf>
    <xf numFmtId="0" fontId="100" fillId="0" borderId="0">
      <alignment vertical="center"/>
    </xf>
    <xf numFmtId="0" fontId="102" fillId="0" borderId="0">
      <alignment vertical="center"/>
    </xf>
    <xf numFmtId="0" fontId="6" fillId="0" borderId="0"/>
    <xf numFmtId="0" fontId="6" fillId="0" borderId="0"/>
    <xf numFmtId="49" fontId="102" fillId="0" borderId="0"/>
    <xf numFmtId="0" fontId="102" fillId="0" borderId="0">
      <alignment vertical="top"/>
    </xf>
    <xf numFmtId="186" fontId="102" fillId="0" borderId="0">
      <alignment wrapText="1"/>
    </xf>
    <xf numFmtId="49" fontId="102" fillId="0" borderId="0">
      <alignment horizontal="right"/>
    </xf>
    <xf numFmtId="185" fontId="100" fillId="18" borderId="35"/>
    <xf numFmtId="185" fontId="100" fillId="19" borderId="105"/>
    <xf numFmtId="0" fontId="35" fillId="0" borderId="0" applyProtection="0"/>
    <xf numFmtId="1" fontId="19" fillId="18" borderId="3" applyNumberFormat="0" applyFill="0" applyBorder="0" applyAlignment="0" applyProtection="0">
      <alignment horizontal="center" vertical="center" wrapText="1"/>
      <protection locked="0"/>
    </xf>
    <xf numFmtId="0" fontId="87" fillId="0" borderId="3" applyProtection="0">
      <alignment vertical="center"/>
    </xf>
    <xf numFmtId="0" fontId="87" fillId="0" borderId="3" applyProtection="0">
      <alignment vertical="center"/>
    </xf>
    <xf numFmtId="0" fontId="87" fillId="0" borderId="4" applyProtection="0">
      <alignment vertical="center"/>
    </xf>
    <xf numFmtId="0" fontId="87" fillId="0" borderId="4" applyProtection="0">
      <alignment vertical="center"/>
    </xf>
    <xf numFmtId="0" fontId="87" fillId="0" borderId="3" applyProtection="0">
      <alignment vertical="center"/>
    </xf>
    <xf numFmtId="0" fontId="87" fillId="0" borderId="3" applyProtection="0">
      <alignment vertical="center"/>
    </xf>
    <xf numFmtId="0" fontId="87" fillId="0" borderId="4" applyProtection="0">
      <alignment vertical="center"/>
    </xf>
    <xf numFmtId="0" fontId="87" fillId="0" borderId="4" applyProtection="0">
      <alignment vertical="center"/>
    </xf>
    <xf numFmtId="0" fontId="87" fillId="0" borderId="3" applyProtection="0">
      <alignment vertical="center"/>
    </xf>
    <xf numFmtId="0" fontId="87" fillId="0" borderId="3" applyProtection="0">
      <alignment vertical="center"/>
    </xf>
    <xf numFmtId="0" fontId="87" fillId="0" borderId="4" applyProtection="0">
      <alignment vertical="center"/>
    </xf>
    <xf numFmtId="0" fontId="87" fillId="0" borderId="4" applyProtection="0">
      <alignment vertical="center"/>
    </xf>
    <xf numFmtId="0" fontId="87" fillId="0" borderId="3" applyProtection="0">
      <alignment vertical="center"/>
    </xf>
    <xf numFmtId="0" fontId="87" fillId="0" borderId="3" applyProtection="0">
      <alignment vertical="center"/>
    </xf>
    <xf numFmtId="0" fontId="87" fillId="0" borderId="4" applyProtection="0">
      <alignment vertical="center"/>
    </xf>
    <xf numFmtId="0" fontId="87" fillId="0" borderId="4" applyProtection="0">
      <alignment vertical="center"/>
    </xf>
    <xf numFmtId="0" fontId="87" fillId="0" borderId="3" applyProtection="0">
      <alignment vertical="center"/>
    </xf>
    <xf numFmtId="0" fontId="87" fillId="0" borderId="3" applyProtection="0">
      <alignment vertical="center"/>
    </xf>
    <xf numFmtId="0" fontId="87" fillId="0" borderId="4" applyProtection="0">
      <alignment vertical="center"/>
    </xf>
    <xf numFmtId="0" fontId="87" fillId="0" borderId="4" applyProtection="0">
      <alignment vertical="center"/>
    </xf>
    <xf numFmtId="165" fontId="35" fillId="0" borderId="0" applyAlignment="0">
      <alignment horizontal="right" wrapText="1"/>
    </xf>
    <xf numFmtId="0" fontId="103" fillId="20" borderId="0" applyNumberFormat="0" applyBorder="0" applyAlignment="0" applyProtection="0"/>
    <xf numFmtId="0" fontId="103" fillId="21" borderId="0" applyNumberFormat="0" applyBorder="0" applyAlignment="0" applyProtection="0"/>
    <xf numFmtId="0" fontId="103" fillId="22" borderId="0" applyNumberFormat="0" applyBorder="0" applyAlignment="0" applyProtection="0"/>
    <xf numFmtId="0" fontId="103" fillId="23" borderId="0" applyNumberFormat="0" applyBorder="0" applyAlignment="0" applyProtection="0"/>
    <xf numFmtId="0" fontId="103" fillId="24" borderId="0" applyNumberFormat="0" applyBorder="0" applyAlignment="0" applyProtection="0"/>
    <xf numFmtId="0" fontId="103" fillId="25" borderId="0" applyNumberFormat="0" applyBorder="0" applyAlignment="0" applyProtection="0"/>
    <xf numFmtId="0" fontId="103" fillId="26" borderId="0" applyNumberFormat="0" applyBorder="0" applyAlignment="0" applyProtection="0"/>
    <xf numFmtId="0" fontId="103" fillId="27" borderId="0" applyNumberFormat="0" applyBorder="0" applyAlignment="0" applyProtection="0"/>
    <xf numFmtId="0" fontId="103" fillId="28" borderId="0" applyNumberFormat="0" applyBorder="0" applyAlignment="0" applyProtection="0"/>
    <xf numFmtId="0" fontId="103" fillId="27" borderId="0" applyNumberFormat="0" applyBorder="0" applyAlignment="0" applyProtection="0"/>
    <xf numFmtId="0" fontId="103" fillId="25" borderId="0" applyNumberFormat="0" applyBorder="0" applyAlignment="0" applyProtection="0"/>
    <xf numFmtId="0" fontId="103" fillId="20" borderId="0" applyNumberFormat="0" applyBorder="0" applyAlignment="0" applyProtection="0"/>
    <xf numFmtId="0" fontId="103" fillId="22" borderId="0" applyNumberFormat="0" applyBorder="0" applyAlignment="0" applyProtection="0"/>
    <xf numFmtId="0" fontId="103" fillId="24" borderId="0" applyNumberFormat="0" applyBorder="0" applyAlignment="0" applyProtection="0"/>
    <xf numFmtId="0" fontId="103" fillId="26" borderId="0" applyNumberFormat="0" applyBorder="0" applyAlignment="0" applyProtection="0"/>
    <xf numFmtId="0" fontId="103" fillId="28" borderId="0" applyNumberFormat="0" applyBorder="0" applyAlignment="0" applyProtection="0"/>
    <xf numFmtId="0" fontId="103" fillId="27" borderId="0" applyNumberFormat="0" applyBorder="0" applyAlignment="0" applyProtection="0"/>
    <xf numFmtId="0" fontId="103" fillId="20" borderId="0" applyNumberFormat="0" applyBorder="0" applyAlignment="0" applyProtection="0"/>
    <xf numFmtId="0" fontId="103" fillId="21" borderId="0" applyNumberFormat="0" applyBorder="0" applyAlignment="0" applyProtection="0"/>
    <xf numFmtId="0" fontId="103" fillId="22" borderId="0" applyNumberFormat="0" applyBorder="0" applyAlignment="0" applyProtection="0"/>
    <xf numFmtId="0" fontId="103" fillId="23" borderId="0" applyNumberFormat="0" applyBorder="0" applyAlignment="0" applyProtection="0"/>
    <xf numFmtId="0" fontId="103" fillId="24" borderId="0" applyNumberFormat="0" applyBorder="0" applyAlignment="0" applyProtection="0"/>
    <xf numFmtId="0" fontId="103" fillId="25" borderId="0" applyNumberFormat="0" applyBorder="0" applyAlignment="0" applyProtection="0"/>
    <xf numFmtId="0" fontId="103" fillId="26" borderId="0" applyNumberFormat="0" applyBorder="0" applyAlignment="0" applyProtection="0"/>
    <xf numFmtId="0" fontId="103" fillId="27" borderId="0" applyNumberFormat="0" applyBorder="0" applyAlignment="0" applyProtection="0"/>
    <xf numFmtId="0" fontId="103" fillId="28" borderId="0" applyNumberFormat="0" applyBorder="0" applyAlignment="0" applyProtection="0"/>
    <xf numFmtId="0" fontId="103" fillId="27" borderId="0" applyNumberFormat="0" applyBorder="0" applyAlignment="0" applyProtection="0"/>
    <xf numFmtId="0" fontId="103" fillId="25" borderId="0" applyNumberFormat="0" applyBorder="0" applyAlignment="0" applyProtection="0"/>
    <xf numFmtId="4" fontId="35" fillId="0" borderId="0" applyBorder="0" applyAlignment="0">
      <alignment horizontal="right" wrapText="1"/>
    </xf>
    <xf numFmtId="0" fontId="35" fillId="0" borderId="0">
      <alignment horizontal="right" wrapText="1"/>
    </xf>
    <xf numFmtId="0" fontId="103" fillId="21" borderId="0" applyNumberFormat="0" applyBorder="0" applyAlignment="0" applyProtection="0"/>
    <xf numFmtId="0" fontId="103" fillId="28" borderId="0" applyNumberFormat="0" applyBorder="0" applyAlignment="0" applyProtection="0"/>
    <xf numFmtId="0" fontId="103" fillId="23" borderId="0" applyNumberFormat="0" applyBorder="0" applyAlignment="0" applyProtection="0"/>
    <xf numFmtId="0" fontId="103" fillId="29" borderId="0" applyNumberFormat="0" applyBorder="0" applyAlignment="0" applyProtection="0"/>
    <xf numFmtId="0" fontId="103" fillId="30" borderId="0" applyNumberFormat="0" applyBorder="0" applyAlignment="0" applyProtection="0"/>
    <xf numFmtId="0" fontId="103" fillId="26" borderId="0" applyNumberFormat="0" applyBorder="0" applyAlignment="0" applyProtection="0"/>
    <xf numFmtId="0" fontId="103" fillId="22" borderId="0" applyNumberFormat="0" applyBorder="0" applyAlignment="0" applyProtection="0"/>
    <xf numFmtId="0" fontId="103" fillId="21" borderId="0" applyNumberFormat="0" applyBorder="0" applyAlignment="0" applyProtection="0"/>
    <xf numFmtId="0" fontId="103" fillId="28" borderId="0" applyNumberFormat="0" applyBorder="0" applyAlignment="0" applyProtection="0"/>
    <xf numFmtId="0" fontId="103" fillId="31" borderId="0" applyNumberFormat="0" applyBorder="0" applyAlignment="0" applyProtection="0"/>
    <xf numFmtId="0" fontId="103" fillId="25" borderId="0" applyNumberFormat="0" applyBorder="0" applyAlignment="0" applyProtection="0"/>
    <xf numFmtId="0" fontId="103" fillId="21" borderId="0" applyNumberFormat="0" applyBorder="0" applyAlignment="0" applyProtection="0"/>
    <xf numFmtId="0" fontId="103" fillId="23" borderId="0" applyNumberFormat="0" applyBorder="0" applyAlignment="0" applyProtection="0"/>
    <xf numFmtId="0" fontId="103" fillId="29" borderId="0" applyNumberFormat="0" applyBorder="0" applyAlignment="0" applyProtection="0"/>
    <xf numFmtId="0" fontId="103" fillId="26" borderId="0" applyNumberFormat="0" applyBorder="0" applyAlignment="0" applyProtection="0"/>
    <xf numFmtId="0" fontId="103" fillId="21" borderId="0" applyNumberFormat="0" applyBorder="0" applyAlignment="0" applyProtection="0"/>
    <xf numFmtId="0" fontId="103" fillId="31" borderId="0" applyNumberFormat="0" applyBorder="0" applyAlignment="0" applyProtection="0"/>
    <xf numFmtId="0" fontId="103" fillId="21" borderId="0" applyNumberFormat="0" applyBorder="0" applyAlignment="0" applyProtection="0"/>
    <xf numFmtId="0" fontId="103" fillId="28" borderId="0" applyNumberFormat="0" applyBorder="0" applyAlignment="0" applyProtection="0"/>
    <xf numFmtId="0" fontId="103" fillId="23" borderId="0" applyNumberFormat="0" applyBorder="0" applyAlignment="0" applyProtection="0"/>
    <xf numFmtId="0" fontId="103" fillId="29" borderId="0" applyNumberFormat="0" applyBorder="0" applyAlignment="0" applyProtection="0"/>
    <xf numFmtId="0" fontId="103" fillId="30" borderId="0" applyNumberFormat="0" applyBorder="0" applyAlignment="0" applyProtection="0"/>
    <xf numFmtId="0" fontId="103" fillId="26" borderId="0" applyNumberFormat="0" applyBorder="0" applyAlignment="0" applyProtection="0"/>
    <xf numFmtId="0" fontId="103" fillId="22" borderId="0" applyNumberFormat="0" applyBorder="0" applyAlignment="0" applyProtection="0"/>
    <xf numFmtId="0" fontId="103" fillId="21" borderId="0" applyNumberFormat="0" applyBorder="0" applyAlignment="0" applyProtection="0"/>
    <xf numFmtId="0" fontId="103" fillId="28" borderId="0" applyNumberFormat="0" applyBorder="0" applyAlignment="0" applyProtection="0"/>
    <xf numFmtId="0" fontId="103" fillId="31" borderId="0" applyNumberFormat="0" applyBorder="0" applyAlignment="0" applyProtection="0"/>
    <xf numFmtId="0" fontId="103" fillId="25" borderId="0" applyNumberFormat="0" applyBorder="0" applyAlignment="0" applyProtection="0"/>
    <xf numFmtId="0" fontId="104" fillId="32" borderId="0" applyNumberFormat="0" applyBorder="0" applyAlignment="0" applyProtection="0"/>
    <xf numFmtId="0" fontId="104" fillId="28" borderId="0" applyNumberFormat="0" applyBorder="0" applyAlignment="0" applyProtection="0"/>
    <xf numFmtId="0" fontId="104" fillId="23" borderId="0" applyNumberFormat="0" applyBorder="0" applyAlignment="0" applyProtection="0"/>
    <xf numFmtId="0" fontId="104" fillId="33" borderId="0" applyNumberFormat="0" applyBorder="0" applyAlignment="0" applyProtection="0"/>
    <xf numFmtId="0" fontId="104" fillId="29" borderId="0" applyNumberFormat="0" applyBorder="0" applyAlignment="0" applyProtection="0"/>
    <xf numFmtId="0" fontId="104" fillId="31" borderId="0" applyNumberFormat="0" applyBorder="0" applyAlignment="0" applyProtection="0"/>
    <xf numFmtId="0" fontId="104" fillId="34" borderId="0" applyNumberFormat="0" applyBorder="0" applyAlignment="0" applyProtection="0"/>
    <xf numFmtId="0" fontId="104" fillId="22" borderId="0" applyNumberFormat="0" applyBorder="0" applyAlignment="0" applyProtection="0"/>
    <xf numFmtId="0" fontId="104" fillId="35" borderId="0" applyNumberFormat="0" applyBorder="0" applyAlignment="0" applyProtection="0"/>
    <xf numFmtId="0" fontId="104" fillId="28" borderId="0" applyNumberFormat="0" applyBorder="0" applyAlignment="0" applyProtection="0"/>
    <xf numFmtId="0" fontId="104" fillId="36" borderId="0" applyNumberFormat="0" applyBorder="0" applyAlignment="0" applyProtection="0"/>
    <xf numFmtId="0" fontId="104" fillId="23" borderId="0" applyNumberFormat="0" applyBorder="0" applyAlignment="0" applyProtection="0"/>
    <xf numFmtId="0" fontId="104" fillId="32" borderId="0" applyNumberFormat="0" applyBorder="0" applyAlignment="0" applyProtection="0"/>
    <xf numFmtId="0" fontId="104" fillId="23" borderId="0" applyNumberFormat="0" applyBorder="0" applyAlignment="0" applyProtection="0"/>
    <xf numFmtId="0" fontId="104" fillId="29" borderId="0" applyNumberFormat="0" applyBorder="0" applyAlignment="0" applyProtection="0"/>
    <xf numFmtId="0" fontId="104" fillId="34" borderId="0" applyNumberFormat="0" applyBorder="0" applyAlignment="0" applyProtection="0"/>
    <xf numFmtId="0" fontId="104" fillId="35" borderId="0" applyNumberFormat="0" applyBorder="0" applyAlignment="0" applyProtection="0"/>
    <xf numFmtId="0" fontId="104" fillId="36" borderId="0" applyNumberFormat="0" applyBorder="0" applyAlignment="0" applyProtection="0"/>
    <xf numFmtId="0" fontId="104" fillId="32" borderId="0" applyNumberFormat="0" applyBorder="0" applyAlignment="0" applyProtection="0"/>
    <xf numFmtId="0" fontId="104" fillId="28" borderId="0" applyNumberFormat="0" applyBorder="0" applyAlignment="0" applyProtection="0"/>
    <xf numFmtId="0" fontId="104" fillId="23" borderId="0" applyNumberFormat="0" applyBorder="0" applyAlignment="0" applyProtection="0"/>
    <xf numFmtId="0" fontId="104" fillId="33" borderId="0" applyNumberFormat="0" applyBorder="0" applyAlignment="0" applyProtection="0"/>
    <xf numFmtId="0" fontId="104" fillId="29" borderId="0" applyNumberFormat="0" applyBorder="0" applyAlignment="0" applyProtection="0"/>
    <xf numFmtId="0" fontId="104" fillId="31" borderId="0" applyNumberFormat="0" applyBorder="0" applyAlignment="0" applyProtection="0"/>
    <xf numFmtId="0" fontId="104" fillId="34" borderId="0" applyNumberFormat="0" applyBorder="0" applyAlignment="0" applyProtection="0"/>
    <xf numFmtId="0" fontId="104" fillId="22" borderId="0" applyNumberFormat="0" applyBorder="0" applyAlignment="0" applyProtection="0"/>
    <xf numFmtId="0" fontId="104" fillId="35" borderId="0" applyNumberFormat="0" applyBorder="0" applyAlignment="0" applyProtection="0"/>
    <xf numFmtId="0" fontId="104" fillId="28" borderId="0" applyNumberFormat="0" applyBorder="0" applyAlignment="0" applyProtection="0"/>
    <xf numFmtId="0" fontId="104" fillId="36" borderId="0" applyNumberFormat="0" applyBorder="0" applyAlignment="0" applyProtection="0"/>
    <xf numFmtId="0" fontId="104" fillId="23" borderId="0" applyNumberFormat="0" applyBorder="0" applyAlignment="0" applyProtection="0"/>
    <xf numFmtId="0" fontId="104" fillId="37" borderId="0" applyNumberFormat="0" applyBorder="0" applyAlignment="0" applyProtection="0"/>
    <xf numFmtId="0" fontId="104" fillId="38" borderId="0" applyNumberFormat="0" applyBorder="0" applyAlignment="0" applyProtection="0"/>
    <xf numFmtId="0" fontId="104" fillId="39" borderId="0" applyNumberFormat="0" applyBorder="0" applyAlignment="0" applyProtection="0"/>
    <xf numFmtId="0" fontId="104" fillId="33" borderId="0" applyNumberFormat="0" applyBorder="0" applyAlignment="0" applyProtection="0"/>
    <xf numFmtId="0" fontId="104" fillId="40" borderId="0" applyNumberFormat="0" applyBorder="0" applyAlignment="0" applyProtection="0"/>
    <xf numFmtId="0" fontId="104" fillId="31" borderId="0" applyNumberFormat="0" applyBorder="0" applyAlignment="0" applyProtection="0"/>
    <xf numFmtId="0" fontId="104" fillId="34" borderId="0" applyNumberFormat="0" applyBorder="0" applyAlignment="0" applyProtection="0"/>
    <xf numFmtId="0" fontId="104" fillId="41" borderId="0" applyNumberFormat="0" applyBorder="0" applyAlignment="0" applyProtection="0"/>
    <xf numFmtId="0" fontId="104" fillId="35" borderId="0" applyNumberFormat="0" applyBorder="0" applyAlignment="0" applyProtection="0"/>
    <xf numFmtId="0" fontId="104" fillId="33" borderId="0" applyNumberFormat="0" applyBorder="0" applyAlignment="0" applyProtection="0"/>
    <xf numFmtId="0" fontId="104" fillId="39" borderId="0" applyNumberFormat="0" applyBorder="0" applyAlignment="0" applyProtection="0"/>
    <xf numFmtId="0" fontId="105" fillId="22" borderId="0" applyNumberFormat="0" applyBorder="0" applyAlignment="0" applyProtection="0"/>
    <xf numFmtId="0" fontId="105" fillId="26" borderId="0" applyNumberFormat="0" applyBorder="0" applyAlignment="0" applyProtection="0"/>
    <xf numFmtId="187" fontId="106" fillId="0" borderId="0"/>
    <xf numFmtId="0" fontId="107" fillId="0" borderId="0"/>
    <xf numFmtId="3" fontId="87" fillId="0" borderId="106">
      <alignment horizontal="left" vertical="center"/>
    </xf>
    <xf numFmtId="3" fontId="87" fillId="0" borderId="106">
      <alignment horizontal="left" vertical="center"/>
    </xf>
    <xf numFmtId="0" fontId="108" fillId="42" borderId="107" applyNumberFormat="0" applyAlignment="0" applyProtection="0"/>
    <xf numFmtId="0" fontId="109" fillId="43" borderId="107" applyNumberFormat="0" applyAlignment="0" applyProtection="0"/>
    <xf numFmtId="169" fontId="110" fillId="0" borderId="3" applyNumberFormat="0" applyBorder="0" applyAlignment="0">
      <alignment horizontal="right" vertical="center"/>
      <protection locked="0"/>
    </xf>
    <xf numFmtId="188" fontId="35" fillId="0" borderId="0" applyFont="0" applyFill="0" applyBorder="0">
      <alignment horizontal="right" vertical="center"/>
    </xf>
    <xf numFmtId="0" fontId="111" fillId="0" borderId="108" applyNumberFormat="0" applyFill="0" applyAlignment="0" applyProtection="0"/>
    <xf numFmtId="0" fontId="111" fillId="0" borderId="109" applyNumberFormat="0" applyFill="0" applyAlignment="0" applyProtection="0"/>
    <xf numFmtId="3" fontId="112" fillId="0" borderId="0" applyFont="0" applyFill="0" applyBorder="0" applyAlignment="0" applyProtection="0"/>
    <xf numFmtId="189" fontId="112" fillId="0" borderId="0" applyFont="0" applyFill="0" applyBorder="0" applyAlignment="0" applyProtection="0"/>
    <xf numFmtId="41" fontId="8" fillId="0" borderId="0" applyFont="0" applyFill="0" applyBorder="0" applyAlignment="0" applyProtection="0"/>
    <xf numFmtId="39" fontId="8" fillId="0" borderId="0" applyFont="0" applyFill="0" applyBorder="0" applyAlignment="0" applyProtection="0"/>
    <xf numFmtId="0" fontId="113" fillId="24" borderId="0" applyNumberFormat="0" applyBorder="0" applyAlignment="0" applyProtection="0"/>
    <xf numFmtId="190" fontId="16" fillId="0" borderId="0" applyFont="0" applyFill="0" applyBorder="0" applyAlignment="0" applyProtection="0"/>
    <xf numFmtId="191" fontId="16" fillId="0" borderId="0" applyFont="0" applyFill="0" applyBorder="0" applyAlignment="0" applyProtection="0"/>
    <xf numFmtId="0" fontId="114" fillId="0" borderId="0" applyNumberFormat="0" applyFill="0" applyBorder="0" applyAlignment="0" applyProtection="0"/>
    <xf numFmtId="0" fontId="8" fillId="0" borderId="0"/>
    <xf numFmtId="0" fontId="8" fillId="0" borderId="0"/>
    <xf numFmtId="0" fontId="8" fillId="0" borderId="0"/>
    <xf numFmtId="0" fontId="8" fillId="0" borderId="0"/>
    <xf numFmtId="0" fontId="8" fillId="0" borderId="0"/>
    <xf numFmtId="0" fontId="113" fillId="24" borderId="0" applyNumberFormat="0" applyBorder="0" applyAlignment="0" applyProtection="0"/>
    <xf numFmtId="0" fontId="113" fillId="28" borderId="0" applyNumberFormat="0" applyBorder="0" applyAlignment="0" applyProtection="0"/>
    <xf numFmtId="0" fontId="115" fillId="0" borderId="110" applyNumberFormat="0" applyFill="0" applyAlignment="0" applyProtection="0"/>
    <xf numFmtId="0" fontId="116" fillId="0" borderId="0" applyNumberFormat="0" applyFill="0" applyBorder="0" applyAlignment="0" applyProtection="0"/>
    <xf numFmtId="0" fontId="117" fillId="0" borderId="111" applyNumberFormat="0" applyFill="0" applyAlignment="0" applyProtection="0"/>
    <xf numFmtId="0" fontId="118" fillId="0" borderId="112" applyNumberFormat="0" applyFill="0" applyAlignment="0" applyProtection="0"/>
    <xf numFmtId="0" fontId="119" fillId="0" borderId="0" applyNumberFormat="0" applyFill="0" applyBorder="0" applyAlignment="0" applyProtection="0"/>
    <xf numFmtId="0" fontId="120" fillId="0" borderId="113" applyNumberFormat="0" applyFill="0" applyAlignment="0" applyProtection="0"/>
    <xf numFmtId="0" fontId="121" fillId="0" borderId="114" applyNumberFormat="0" applyFill="0" applyAlignment="0" applyProtection="0"/>
    <xf numFmtId="0" fontId="122" fillId="0" borderId="115" applyNumberFormat="0" applyFill="0" applyAlignment="0" applyProtection="0"/>
    <xf numFmtId="0" fontId="121" fillId="0" borderId="0" applyNumberFormat="0" applyFill="0" applyBorder="0" applyAlignment="0" applyProtection="0"/>
    <xf numFmtId="0" fontId="122" fillId="0" borderId="0" applyNumberFormat="0" applyFill="0" applyBorder="0" applyAlignment="0" applyProtection="0"/>
    <xf numFmtId="0" fontId="123" fillId="0" borderId="0" applyNumberFormat="0" applyFill="0" applyBorder="0" applyAlignment="0" applyProtection="0">
      <alignment vertical="top"/>
      <protection locked="0"/>
    </xf>
    <xf numFmtId="0" fontId="45" fillId="0" borderId="0">
      <alignment horizontal="center" vertical="center" wrapText="1"/>
    </xf>
    <xf numFmtId="0" fontId="124"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7"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7"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7"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5"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6" fillId="0" borderId="0" applyNumberFormat="0" applyFill="0" applyBorder="0" applyAlignment="0" applyProtection="0">
      <alignment vertical="top"/>
      <protection locked="0"/>
    </xf>
    <xf numFmtId="0" fontId="129" fillId="0" borderId="0" applyNumberFormat="0" applyFill="0" applyBorder="0" applyAlignment="0" applyProtection="0">
      <alignment vertical="top"/>
      <protection locked="0"/>
    </xf>
    <xf numFmtId="0" fontId="127" fillId="0" borderId="0" applyNumberFormat="0" applyFill="0" applyBorder="0" applyAlignment="0" applyProtection="0">
      <alignment vertical="top"/>
      <protection locked="0"/>
    </xf>
    <xf numFmtId="0" fontId="128" fillId="0" borderId="0" applyNumberFormat="0" applyFill="0" applyBorder="0" applyAlignment="0" applyProtection="0">
      <alignment vertical="top"/>
      <protection locked="0"/>
    </xf>
    <xf numFmtId="0" fontId="130" fillId="44" borderId="116" applyNumberFormat="0" applyAlignment="0" applyProtection="0"/>
    <xf numFmtId="0" fontId="105" fillId="22" borderId="0" applyNumberFormat="0" applyBorder="0" applyAlignment="0" applyProtection="0"/>
    <xf numFmtId="0" fontId="131" fillId="27" borderId="107" applyNumberFormat="0" applyAlignment="0" applyProtection="0"/>
    <xf numFmtId="0" fontId="131" fillId="30" borderId="107" applyNumberFormat="0" applyAlignment="0" applyProtection="0"/>
    <xf numFmtId="0" fontId="132" fillId="0" borderId="0"/>
    <xf numFmtId="0" fontId="130" fillId="44" borderId="116" applyNumberFormat="0" applyAlignment="0" applyProtection="0"/>
    <xf numFmtId="0" fontId="130" fillId="44" borderId="116" applyNumberFormat="0" applyAlignment="0" applyProtection="0"/>
    <xf numFmtId="0" fontId="133" fillId="0" borderId="117" applyNumberFormat="0" applyFill="0" applyAlignment="0" applyProtection="0"/>
    <xf numFmtId="0" fontId="134" fillId="0" borderId="118" applyNumberFormat="0" applyFill="0" applyAlignment="0" applyProtection="0"/>
    <xf numFmtId="0" fontId="115" fillId="0" borderId="110" applyNumberFormat="0" applyFill="0" applyAlignment="0" applyProtection="0"/>
    <xf numFmtId="0" fontId="117" fillId="0" borderId="111" applyNumberFormat="0" applyFill="0" applyAlignment="0" applyProtection="0"/>
    <xf numFmtId="0" fontId="118" fillId="0" borderId="112" applyNumberFormat="0" applyFill="0" applyAlignment="0" applyProtection="0"/>
    <xf numFmtId="0" fontId="120" fillId="0" borderId="113" applyNumberFormat="0" applyFill="0" applyAlignment="0" applyProtection="0"/>
    <xf numFmtId="0" fontId="121" fillId="0" borderId="114" applyNumberFormat="0" applyFill="0" applyAlignment="0" applyProtection="0"/>
    <xf numFmtId="0" fontId="122" fillId="0" borderId="115" applyNumberFormat="0" applyFill="0" applyAlignment="0" applyProtection="0"/>
    <xf numFmtId="0" fontId="121" fillId="0" borderId="0" applyNumberFormat="0" applyFill="0" applyBorder="0" applyAlignment="0" applyProtection="0"/>
    <xf numFmtId="0" fontId="122" fillId="0" borderId="0" applyNumberFormat="0" applyFill="0" applyBorder="0" applyAlignment="0" applyProtection="0"/>
    <xf numFmtId="0" fontId="135" fillId="0" borderId="0">
      <alignment horizontal="left"/>
    </xf>
    <xf numFmtId="0" fontId="136" fillId="0" borderId="0" applyNumberFormat="0" applyFill="0" applyBorder="0" applyAlignment="0" applyProtection="0"/>
    <xf numFmtId="0" fontId="137" fillId="0" borderId="0" applyNumberFormat="0" applyFill="0" applyBorder="0" applyAlignment="0" applyProtection="0"/>
    <xf numFmtId="0" fontId="138" fillId="30" borderId="0" applyNumberFormat="0" applyBorder="0" applyAlignment="0" applyProtection="0"/>
    <xf numFmtId="0" fontId="139" fillId="30" borderId="0" applyNumberFormat="0" applyBorder="0" applyAlignment="0" applyProtection="0"/>
    <xf numFmtId="0" fontId="138" fillId="30" borderId="0" applyNumberFormat="0" applyBorder="0" applyAlignment="0" applyProtection="0"/>
    <xf numFmtId="0" fontId="138" fillId="30" borderId="0" applyNumberFormat="0" applyBorder="0" applyAlignment="0" applyProtection="0"/>
    <xf numFmtId="0" fontId="139" fillId="30" borderId="0" applyNumberFormat="0" applyBorder="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92" fontId="140" fillId="0" borderId="0" applyBorder="0" applyProtection="0"/>
    <xf numFmtId="0" fontId="8" fillId="0" borderId="0"/>
    <xf numFmtId="0" fontId="8" fillId="0" borderId="0"/>
    <xf numFmtId="0" fontId="21" fillId="0" borderId="0"/>
    <xf numFmtId="0" fontId="103" fillId="0" borderId="0"/>
    <xf numFmtId="0" fontId="140" fillId="0" borderId="0" applyNumberFormat="0" applyBorder="0" applyProtection="0"/>
    <xf numFmtId="0" fontId="103" fillId="0" borderId="0"/>
    <xf numFmtId="0" fontId="8" fillId="0" borderId="0"/>
    <xf numFmtId="0" fontId="8" fillId="0" borderId="0"/>
    <xf numFmtId="0" fontId="8" fillId="0" borderId="0"/>
    <xf numFmtId="0" fontId="8" fillId="0" borderId="0"/>
    <xf numFmtId="0" fontId="8" fillId="0" borderId="0"/>
    <xf numFmtId="0" fontId="8" fillId="0" borderId="0"/>
    <xf numFmtId="0" fontId="97" fillId="0" borderId="0"/>
    <xf numFmtId="0" fontId="97" fillId="0" borderId="0"/>
    <xf numFmtId="0" fontId="97" fillId="0" borderId="0"/>
    <xf numFmtId="0" fontId="97" fillId="0" borderId="0"/>
    <xf numFmtId="0" fontId="97" fillId="0" borderId="0"/>
    <xf numFmtId="0" fontId="8" fillId="0" borderId="0"/>
    <xf numFmtId="0" fontId="8"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4" fillId="0" borderId="0"/>
    <xf numFmtId="0" fontId="8"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8" fillId="0" borderId="0"/>
    <xf numFmtId="0" fontId="97" fillId="0" borderId="0"/>
    <xf numFmtId="0" fontId="97" fillId="0" borderId="0"/>
    <xf numFmtId="0" fontId="97" fillId="0" borderId="0"/>
    <xf numFmtId="0" fontId="97" fillId="0" borderId="0"/>
    <xf numFmtId="0" fontId="97" fillId="0" borderId="0"/>
    <xf numFmtId="0" fontId="8" fillId="0" borderId="0"/>
    <xf numFmtId="0" fontId="8" fillId="0" borderId="0"/>
    <xf numFmtId="0" fontId="8" fillId="0" borderId="0"/>
    <xf numFmtId="0" fontId="3" fillId="0" borderId="0" applyProtection="0"/>
    <xf numFmtId="0" fontId="8" fillId="0" borderId="0"/>
    <xf numFmtId="0" fontId="8" fillId="0" borderId="0"/>
    <xf numFmtId="0" fontId="3" fillId="0" borderId="0" applyProtection="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applyAlignment="0">
      <alignment vertical="top" wrapText="1"/>
      <protection locked="0"/>
    </xf>
    <xf numFmtId="0" fontId="4" fillId="0" borderId="0"/>
    <xf numFmtId="0" fontId="4"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8" fillId="25" borderId="119" applyNumberFormat="0" applyFont="0" applyAlignment="0" applyProtection="0"/>
    <xf numFmtId="0" fontId="8" fillId="25" borderId="119" applyNumberFormat="0" applyFont="0" applyAlignment="0" applyProtection="0"/>
    <xf numFmtId="0" fontId="8" fillId="25" borderId="119" applyNumberFormat="0" applyFont="0" applyAlignment="0" applyProtection="0"/>
    <xf numFmtId="0" fontId="8" fillId="25" borderId="119" applyNumberFormat="0" applyFont="0" applyAlignment="0" applyProtection="0"/>
    <xf numFmtId="0" fontId="8" fillId="25" borderId="119" applyNumberFormat="0" applyFont="0" applyAlignment="0" applyProtection="0"/>
    <xf numFmtId="0" fontId="8" fillId="25" borderId="119" applyNumberFormat="0" applyFont="0" applyAlignment="0" applyProtection="0"/>
    <xf numFmtId="0" fontId="4" fillId="25" borderId="119" applyNumberFormat="0" applyFont="0" applyAlignment="0" applyProtection="0"/>
    <xf numFmtId="193" fontId="16" fillId="0" borderId="0" applyFont="0" applyFill="0" applyBorder="0" applyAlignment="0" applyProtection="0"/>
    <xf numFmtId="194" fontId="16" fillId="0" borderId="0" applyFont="0" applyFill="0" applyBorder="0" applyAlignment="0" applyProtection="0"/>
    <xf numFmtId="0" fontId="110" fillId="0" borderId="36" applyNumberFormat="0" applyFont="0" applyBorder="0" applyAlignment="0">
      <alignment horizontal="left" vertical="center"/>
    </xf>
    <xf numFmtId="0" fontId="110" fillId="0" borderId="36" applyNumberFormat="0" applyFont="0" applyBorder="0" applyAlignment="0">
      <alignment vertical="center"/>
    </xf>
    <xf numFmtId="0" fontId="110" fillId="0" borderId="36" applyNumberFormat="0" applyBorder="0" applyAlignment="0">
      <alignment horizontal="left" vertical="center"/>
    </xf>
    <xf numFmtId="0" fontId="141" fillId="42" borderId="120" applyNumberFormat="0" applyAlignment="0" applyProtection="0"/>
    <xf numFmtId="0" fontId="141" fillId="43" borderId="120" applyNumberFormat="0" applyAlignment="0" applyProtection="0"/>
    <xf numFmtId="195" fontId="72" fillId="0" borderId="0">
      <alignment horizontal="center" vertical="center"/>
    </xf>
    <xf numFmtId="195" fontId="3" fillId="0" borderId="0">
      <alignment horizontal="center" vertical="center"/>
    </xf>
    <xf numFmtId="195" fontId="3" fillId="0" borderId="0">
      <alignment horizontal="center" vertical="center"/>
    </xf>
    <xf numFmtId="0" fontId="8" fillId="25" borderId="119" applyNumberFormat="0" applyFont="0" applyAlignment="0" applyProtection="0"/>
    <xf numFmtId="0" fontId="8" fillId="25" borderId="119" applyNumberFormat="0" applyFont="0" applyAlignment="0" applyProtection="0"/>
    <xf numFmtId="0" fontId="4" fillId="25" borderId="119" applyNumberFormat="0" applyFont="0" applyAlignment="0" applyProtection="0"/>
    <xf numFmtId="0" fontId="133" fillId="0" borderId="117" applyNumberFormat="0" applyFill="0" applyAlignment="0" applyProtection="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33" fillId="0" borderId="117" applyNumberFormat="0" applyFill="0" applyAlignment="0" applyProtection="0"/>
    <xf numFmtId="0" fontId="134" fillId="0" borderId="118" applyNumberFormat="0" applyFill="0" applyAlignment="0" applyProtection="0"/>
    <xf numFmtId="0" fontId="142" fillId="0" borderId="0"/>
    <xf numFmtId="0" fontId="111" fillId="0" borderId="108" applyNumberFormat="0" applyFill="0" applyAlignment="0" applyProtection="0"/>
    <xf numFmtId="0" fontId="113" fillId="24" borderId="0" applyNumberFormat="0" applyBorder="0" applyAlignment="0" applyProtection="0"/>
    <xf numFmtId="0" fontId="113" fillId="28" borderId="0" applyNumberFormat="0" applyBorder="0" applyAlignment="0" applyProtection="0"/>
    <xf numFmtId="0" fontId="35" fillId="0" borderId="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0" fillId="0" borderId="0"/>
    <xf numFmtId="0" fontId="8" fillId="0" borderId="0"/>
    <xf numFmtId="0" fontId="8" fillId="0" borderId="0"/>
    <xf numFmtId="0" fontId="8" fillId="0" borderId="0"/>
    <xf numFmtId="0" fontId="8" fillId="0" borderId="0"/>
    <xf numFmtId="0" fontId="7" fillId="0" borderId="0"/>
    <xf numFmtId="0" fontId="3" fillId="0" borderId="0" applyProtection="0"/>
    <xf numFmtId="49" fontId="35" fillId="0" borderId="0" applyFill="0" applyBorder="0" applyProtection="0"/>
    <xf numFmtId="0" fontId="134" fillId="0" borderId="0" applyNumberFormat="0" applyFill="0" applyBorder="0" applyAlignment="0" applyProtection="0"/>
    <xf numFmtId="0" fontId="134" fillId="0" borderId="0" applyNumberFormat="0" applyFill="0" applyBorder="0" applyAlignment="0" applyProtection="0"/>
    <xf numFmtId="0" fontId="136" fillId="0" borderId="0" applyNumberFormat="0" applyFill="0" applyBorder="0" applyAlignment="0" applyProtection="0"/>
    <xf numFmtId="0" fontId="137" fillId="0" borderId="0" applyNumberFormat="0" applyFill="0" applyBorder="0" applyAlignment="0" applyProtection="0"/>
    <xf numFmtId="0" fontId="143" fillId="0" borderId="55">
      <alignment horizontal="center" wrapText="1"/>
    </xf>
    <xf numFmtId="0" fontId="144" fillId="0" borderId="46">
      <alignment horizontal="center" wrapText="1"/>
    </xf>
    <xf numFmtId="0" fontId="136" fillId="0" borderId="0" applyNumberFormat="0" applyFill="0" applyBorder="0" applyAlignment="0" applyProtection="0"/>
    <xf numFmtId="0" fontId="112" fillId="0" borderId="79" applyNumberFormat="0" applyFont="0" applyFill="0" applyAlignment="0" applyProtection="0"/>
    <xf numFmtId="0" fontId="111" fillId="0" borderId="109" applyNumberFormat="0" applyFill="0" applyAlignment="0" applyProtection="0"/>
    <xf numFmtId="0" fontId="131" fillId="27" borderId="107" applyNumberFormat="0" applyAlignment="0" applyProtection="0"/>
    <xf numFmtId="0" fontId="131" fillId="30" borderId="107" applyNumberFormat="0" applyAlignment="0" applyProtection="0"/>
    <xf numFmtId="0" fontId="108" fillId="42" borderId="107" applyNumberFormat="0" applyAlignment="0" applyProtection="0"/>
    <xf numFmtId="0" fontId="109" fillId="43" borderId="107" applyNumberFormat="0" applyAlignment="0" applyProtection="0"/>
    <xf numFmtId="0" fontId="141" fillId="42" borderId="120" applyNumberFormat="0" applyAlignment="0" applyProtection="0"/>
    <xf numFmtId="0" fontId="141" fillId="43" borderId="120" applyNumberFormat="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6" fillId="0" borderId="0" applyFont="0" applyFill="0" applyBorder="0" applyAlignment="0" applyProtection="0"/>
    <xf numFmtId="0" fontId="134" fillId="0" borderId="0" applyNumberFormat="0" applyFill="0" applyBorder="0" applyAlignment="0" applyProtection="0"/>
    <xf numFmtId="0" fontId="145" fillId="0" borderId="36" applyNumberFormat="0" applyFont="0" applyBorder="0" applyAlignment="0">
      <alignment horizontal="left" vertical="center"/>
    </xf>
    <xf numFmtId="0" fontId="105" fillId="22" borderId="0" applyNumberFormat="0" applyBorder="0" applyAlignment="0" applyProtection="0"/>
    <xf numFmtId="0" fontId="104" fillId="37" borderId="0" applyNumberFormat="0" applyBorder="0" applyAlignment="0" applyProtection="0"/>
    <xf numFmtId="0" fontId="104" fillId="38" borderId="0" applyNumberFormat="0" applyBorder="0" applyAlignment="0" applyProtection="0"/>
    <xf numFmtId="0" fontId="104" fillId="39" borderId="0" applyNumberFormat="0" applyBorder="0" applyAlignment="0" applyProtection="0"/>
    <xf numFmtId="0" fontId="104" fillId="33" borderId="0" applyNumberFormat="0" applyBorder="0" applyAlignment="0" applyProtection="0"/>
    <xf numFmtId="0" fontId="104" fillId="40" borderId="0" applyNumberFormat="0" applyBorder="0" applyAlignment="0" applyProtection="0"/>
    <xf numFmtId="0" fontId="104" fillId="31" borderId="0" applyNumberFormat="0" applyBorder="0" applyAlignment="0" applyProtection="0"/>
    <xf numFmtId="0" fontId="104" fillId="34" borderId="0" applyNumberFormat="0" applyBorder="0" applyAlignment="0" applyProtection="0"/>
    <xf numFmtId="0" fontId="104" fillId="41" borderId="0" applyNumberFormat="0" applyBorder="0" applyAlignment="0" applyProtection="0"/>
    <xf numFmtId="0" fontId="104" fillId="35" borderId="0" applyNumberFormat="0" applyBorder="0" applyAlignment="0" applyProtection="0"/>
    <xf numFmtId="0" fontId="104" fillId="33" borderId="0" applyNumberFormat="0" applyBorder="0" applyAlignment="0" applyProtection="0"/>
    <xf numFmtId="0" fontId="104" fillId="39" borderId="0" applyNumberFormat="0" applyBorder="0" applyAlignment="0" applyProtection="0"/>
    <xf numFmtId="0" fontId="104" fillId="37" borderId="0" applyNumberFormat="0" applyBorder="0" applyAlignment="0" applyProtection="0"/>
    <xf numFmtId="0" fontId="104" fillId="39" borderId="0" applyNumberFormat="0" applyBorder="0" applyAlignment="0" applyProtection="0"/>
    <xf numFmtId="0" fontId="104" fillId="40" borderId="0" applyNumberFormat="0" applyBorder="0" applyAlignment="0" applyProtection="0"/>
    <xf numFmtId="0" fontId="104" fillId="34" borderId="0" applyNumberFormat="0" applyBorder="0" applyAlignment="0" applyProtection="0"/>
    <xf numFmtId="0" fontId="104" fillId="35" borderId="0" applyNumberFormat="0" applyBorder="0" applyAlignment="0" applyProtection="0"/>
    <xf numFmtId="0" fontId="104" fillId="33" borderId="0" applyNumberFormat="0" applyBorder="0" applyAlignment="0" applyProtection="0"/>
    <xf numFmtId="41" fontId="16" fillId="0" borderId="0" applyFont="0" applyFill="0" applyBorder="0" applyAlignment="0" applyProtection="0"/>
    <xf numFmtId="0" fontId="97" fillId="0" borderId="0"/>
    <xf numFmtId="43" fontId="146" fillId="0" borderId="0" applyFont="0" applyFill="0" applyBorder="0" applyAlignment="0" applyProtection="0"/>
    <xf numFmtId="38" fontId="147" fillId="0" borderId="0" applyFont="0" applyFill="0" applyBorder="0" applyAlignment="0" applyProtection="0"/>
    <xf numFmtId="0" fontId="148" fillId="0" borderId="0"/>
  </cellStyleXfs>
  <cellXfs count="1362">
    <xf numFmtId="0" fontId="0" fillId="0" borderId="0" xfId="0"/>
    <xf numFmtId="0" fontId="29" fillId="0" borderId="0" xfId="0" applyFont="1"/>
    <xf numFmtId="0" fontId="33" fillId="0" borderId="17" xfId="0" applyFont="1" applyBorder="1"/>
    <xf numFmtId="174" fontId="33" fillId="0" borderId="18" xfId="0" applyNumberFormat="1" applyFont="1" applyBorder="1"/>
    <xf numFmtId="0" fontId="33" fillId="0" borderId="19" xfId="0" applyFont="1" applyBorder="1"/>
    <xf numFmtId="0" fontId="33" fillId="0" borderId="20" xfId="0" applyFont="1" applyBorder="1"/>
    <xf numFmtId="174" fontId="33" fillId="0" borderId="3" xfId="0" applyNumberFormat="1" applyFont="1" applyBorder="1"/>
    <xf numFmtId="0" fontId="33" fillId="0" borderId="21" xfId="0" applyFont="1" applyBorder="1"/>
    <xf numFmtId="0" fontId="33" fillId="0" borderId="22" xfId="0" applyFont="1" applyBorder="1"/>
    <xf numFmtId="174" fontId="33" fillId="0" borderId="23" xfId="0" applyNumberFormat="1" applyFont="1" applyBorder="1"/>
    <xf numFmtId="0" fontId="33" fillId="0" borderId="24" xfId="0" applyFont="1" applyBorder="1"/>
    <xf numFmtId="0" fontId="33" fillId="0" borderId="14" xfId="0" applyFont="1" applyBorder="1"/>
    <xf numFmtId="174" fontId="33" fillId="0" borderId="15" xfId="0" applyNumberFormat="1" applyFont="1" applyBorder="1"/>
    <xf numFmtId="0" fontId="33" fillId="0" borderId="16" xfId="0" applyFont="1" applyBorder="1"/>
    <xf numFmtId="0" fontId="33" fillId="0" borderId="0" xfId="0" applyFont="1"/>
    <xf numFmtId="3" fontId="33" fillId="0" borderId="0" xfId="0" applyNumberFormat="1" applyFont="1"/>
    <xf numFmtId="3" fontId="29" fillId="0" borderId="0" xfId="0" applyNumberFormat="1" applyFont="1"/>
    <xf numFmtId="0" fontId="34" fillId="0" borderId="0" xfId="79" applyFont="1"/>
    <xf numFmtId="0" fontId="4" fillId="0" borderId="0" xfId="79"/>
    <xf numFmtId="0" fontId="4" fillId="0" borderId="6" xfId="79" applyBorder="1"/>
    <xf numFmtId="0" fontId="4" fillId="0" borderId="9" xfId="79" applyBorder="1"/>
    <xf numFmtId="14" fontId="35" fillId="0" borderId="0" xfId="79" applyNumberFormat="1" applyFont="1" applyAlignment="1">
      <alignment horizontal="left"/>
    </xf>
    <xf numFmtId="4" fontId="4" fillId="0" borderId="9" xfId="79" applyNumberFormat="1" applyBorder="1"/>
    <xf numFmtId="0" fontId="4" fillId="0" borderId="9" xfId="79" applyFont="1" applyBorder="1" applyAlignment="1">
      <alignment horizontal="left" vertical="center" indent="1"/>
    </xf>
    <xf numFmtId="0" fontId="4" fillId="0" borderId="0" xfId="79" applyBorder="1"/>
    <xf numFmtId="0" fontId="34" fillId="0" borderId="0" xfId="79" applyFont="1" applyBorder="1" applyAlignment="1">
      <alignment horizontal="left" vertical="center"/>
    </xf>
    <xf numFmtId="0" fontId="34" fillId="0" borderId="0" xfId="79" applyFont="1" applyBorder="1" applyAlignment="1">
      <alignment vertical="center"/>
    </xf>
    <xf numFmtId="0" fontId="4" fillId="0" borderId="0" xfId="79" applyFont="1" applyBorder="1" applyAlignment="1">
      <alignment horizontal="right" vertical="center"/>
    </xf>
    <xf numFmtId="0" fontId="4" fillId="0" borderId="10" xfId="79" applyBorder="1" applyAlignment="1"/>
    <xf numFmtId="0" fontId="34" fillId="0" borderId="9" xfId="79" applyFont="1" applyBorder="1" applyAlignment="1">
      <alignment horizontal="left" vertical="center" indent="1"/>
    </xf>
    <xf numFmtId="0" fontId="34" fillId="0" borderId="30" xfId="79" applyFont="1" applyBorder="1" applyAlignment="1">
      <alignment horizontal="left" vertical="center" indent="1"/>
    </xf>
    <xf numFmtId="0" fontId="34" fillId="0" borderId="31" xfId="79" applyFont="1" applyBorder="1" applyAlignment="1">
      <alignment horizontal="right" vertical="center"/>
    </xf>
    <xf numFmtId="0" fontId="34" fillId="0" borderId="31" xfId="79" applyFont="1" applyBorder="1" applyAlignment="1">
      <alignment horizontal="left" vertical="center"/>
    </xf>
    <xf numFmtId="0" fontId="34" fillId="0" borderId="31" xfId="79" applyFont="1" applyBorder="1" applyAlignment="1">
      <alignment vertical="center"/>
    </xf>
    <xf numFmtId="0" fontId="4" fillId="0" borderId="31" xfId="79" applyFont="1" applyBorder="1" applyAlignment="1">
      <alignment vertical="center"/>
    </xf>
    <xf numFmtId="0" fontId="4" fillId="0" borderId="32" xfId="79" applyBorder="1" applyAlignment="1"/>
    <xf numFmtId="0" fontId="34" fillId="0" borderId="0" xfId="79" applyFont="1" applyFill="1" applyBorder="1" applyAlignment="1">
      <alignment horizontal="left" vertical="center"/>
    </xf>
    <xf numFmtId="0" fontId="4" fillId="0" borderId="0" xfId="79" applyBorder="1" applyAlignment="1"/>
    <xf numFmtId="0" fontId="4" fillId="0" borderId="30" xfId="79" applyBorder="1" applyAlignment="1">
      <alignment horizontal="left" indent="1"/>
    </xf>
    <xf numFmtId="0" fontId="34" fillId="0" borderId="31" xfId="79" applyFont="1" applyFill="1" applyBorder="1" applyAlignment="1">
      <alignment horizontal="left" vertical="center"/>
    </xf>
    <xf numFmtId="0" fontId="4" fillId="0" borderId="31" xfId="79" applyBorder="1" applyAlignment="1">
      <alignment vertical="center"/>
    </xf>
    <xf numFmtId="0" fontId="4" fillId="0" borderId="31" xfId="79" applyBorder="1" applyAlignment="1"/>
    <xf numFmtId="0" fontId="4" fillId="0" borderId="31" xfId="79" applyBorder="1" applyAlignment="1">
      <alignment horizontal="right"/>
    </xf>
    <xf numFmtId="0" fontId="4" fillId="0" borderId="31" xfId="79" applyFont="1" applyBorder="1" applyAlignment="1">
      <alignment horizontal="right" vertical="center"/>
    </xf>
    <xf numFmtId="0" fontId="4" fillId="0" borderId="33" xfId="79" applyFont="1" applyBorder="1" applyAlignment="1">
      <alignment horizontal="left" vertical="top" indent="1"/>
    </xf>
    <xf numFmtId="0" fontId="4" fillId="0" borderId="28" xfId="79" applyBorder="1" applyAlignment="1">
      <alignment vertical="top"/>
    </xf>
    <xf numFmtId="0" fontId="34" fillId="0" borderId="28" xfId="79" applyFont="1" applyFill="1" applyBorder="1" applyAlignment="1">
      <alignment horizontal="left" vertical="top"/>
    </xf>
    <xf numFmtId="0" fontId="34" fillId="0" borderId="28" xfId="79" applyFont="1" applyBorder="1" applyAlignment="1">
      <alignment vertical="center"/>
    </xf>
    <xf numFmtId="0" fontId="4" fillId="0" borderId="28" xfId="79" applyFont="1" applyBorder="1" applyAlignment="1">
      <alignment horizontal="right" vertical="center"/>
    </xf>
    <xf numFmtId="0" fontId="4" fillId="0" borderId="29" xfId="79" applyBorder="1" applyAlignment="1"/>
    <xf numFmtId="0" fontId="4" fillId="0" borderId="31" xfId="79" applyBorder="1" applyAlignment="1">
      <alignment horizontal="left"/>
    </xf>
    <xf numFmtId="49" fontId="4" fillId="0" borderId="9" xfId="79" applyNumberFormat="1" applyBorder="1"/>
    <xf numFmtId="0" fontId="4" fillId="0" borderId="34" xfId="79" applyBorder="1" applyAlignment="1">
      <alignment horizontal="left" vertical="center" indent="1"/>
    </xf>
    <xf numFmtId="0" fontId="4" fillId="0" borderId="35" xfId="79" applyBorder="1" applyAlignment="1">
      <alignment horizontal="left" vertical="center"/>
    </xf>
    <xf numFmtId="0" fontId="4" fillId="0" borderId="35" xfId="79" applyBorder="1"/>
    <xf numFmtId="0" fontId="34" fillId="0" borderId="34" xfId="79" applyFont="1" applyBorder="1" applyAlignment="1">
      <alignment horizontal="left" vertical="center" indent="1"/>
    </xf>
    <xf numFmtId="0" fontId="34" fillId="0" borderId="35" xfId="79" applyFont="1" applyBorder="1" applyAlignment="1">
      <alignment horizontal="left" vertical="center"/>
    </xf>
    <xf numFmtId="0" fontId="34" fillId="0" borderId="35" xfId="79" applyFont="1" applyBorder="1"/>
    <xf numFmtId="0" fontId="4" fillId="0" borderId="34" xfId="79" applyBorder="1" applyAlignment="1">
      <alignment horizontal="left" indent="1"/>
    </xf>
    <xf numFmtId="1" fontId="34" fillId="0" borderId="35" xfId="79" applyNumberFormat="1" applyFont="1" applyBorder="1" applyAlignment="1">
      <alignment horizontal="right" vertical="center"/>
    </xf>
    <xf numFmtId="0" fontId="4" fillId="0" borderId="35" xfId="79" applyBorder="1" applyAlignment="1">
      <alignment horizontal="left" vertical="center" indent="1"/>
    </xf>
    <xf numFmtId="0" fontId="34" fillId="0" borderId="35" xfId="79" applyFont="1" applyBorder="1" applyAlignment="1">
      <alignment vertical="center"/>
    </xf>
    <xf numFmtId="49" fontId="4" fillId="0" borderId="38" xfId="79" applyNumberFormat="1" applyFont="1" applyBorder="1" applyAlignment="1">
      <alignment horizontal="left" vertical="center"/>
    </xf>
    <xf numFmtId="1" fontId="34" fillId="0" borderId="36" xfId="79" applyNumberFormat="1" applyFont="1" applyBorder="1" applyAlignment="1">
      <alignment horizontal="right" vertical="center"/>
    </xf>
    <xf numFmtId="0" fontId="4" fillId="0" borderId="30" xfId="79" applyBorder="1" applyAlignment="1">
      <alignment horizontal="left" vertical="center" indent="1"/>
    </xf>
    <xf numFmtId="0" fontId="4" fillId="0" borderId="31" xfId="79" applyBorder="1" applyAlignment="1">
      <alignment horizontal="left" vertical="center"/>
    </xf>
    <xf numFmtId="0" fontId="4" fillId="0" borderId="31" xfId="79" applyBorder="1"/>
    <xf numFmtId="1" fontId="34" fillId="0" borderId="39" xfId="79" applyNumberFormat="1" applyFont="1" applyBorder="1" applyAlignment="1">
      <alignment horizontal="right" vertical="center"/>
    </xf>
    <xf numFmtId="0" fontId="4" fillId="0" borderId="31" xfId="79" applyBorder="1" applyAlignment="1">
      <alignment horizontal="left" vertical="center" indent="1"/>
    </xf>
    <xf numFmtId="49" fontId="4" fillId="0" borderId="32" xfId="79" applyNumberFormat="1" applyFont="1" applyBorder="1" applyAlignment="1">
      <alignment horizontal="left" vertical="center"/>
    </xf>
    <xf numFmtId="0" fontId="4" fillId="0" borderId="9" xfId="79" applyBorder="1" applyAlignment="1">
      <alignment horizontal="left" vertical="center" indent="1"/>
    </xf>
    <xf numFmtId="0" fontId="4" fillId="0" borderId="0" xfId="79" applyBorder="1" applyAlignment="1">
      <alignment horizontal="left" vertical="center"/>
    </xf>
    <xf numFmtId="1" fontId="4" fillId="0" borderId="0" xfId="79" applyNumberFormat="1" applyBorder="1" applyAlignment="1">
      <alignment horizontal="left" vertical="center"/>
    </xf>
    <xf numFmtId="4" fontId="4" fillId="0" borderId="0" xfId="79" applyNumberFormat="1" applyBorder="1" applyAlignment="1">
      <alignment horizontal="left" vertical="center"/>
    </xf>
    <xf numFmtId="49" fontId="4" fillId="0" borderId="10" xfId="79" applyNumberFormat="1" applyFont="1" applyBorder="1" applyAlignment="1">
      <alignment horizontal="left" vertical="center"/>
    </xf>
    <xf numFmtId="0" fontId="41" fillId="8" borderId="40" xfId="79" applyFont="1" applyFill="1" applyBorder="1" applyAlignment="1">
      <alignment horizontal="left" vertical="center" indent="1"/>
    </xf>
    <xf numFmtId="0" fontId="23" fillId="8" borderId="41" xfId="79" applyFont="1" applyFill="1" applyBorder="1" applyAlignment="1">
      <alignment horizontal="left" vertical="center"/>
    </xf>
    <xf numFmtId="0" fontId="4" fillId="8" borderId="41" xfId="79" applyFill="1" applyBorder="1" applyAlignment="1">
      <alignment horizontal="left" vertical="center"/>
    </xf>
    <xf numFmtId="4" fontId="41" fillId="8" borderId="41" xfId="79" applyNumberFormat="1" applyFont="1" applyFill="1" applyBorder="1" applyAlignment="1">
      <alignment horizontal="left" vertical="center"/>
    </xf>
    <xf numFmtId="49" fontId="4" fillId="8" borderId="42" xfId="79" applyNumberFormat="1" applyFill="1" applyBorder="1" applyAlignment="1">
      <alignment horizontal="left" vertical="center"/>
    </xf>
    <xf numFmtId="0" fontId="4" fillId="0" borderId="10" xfId="79" applyBorder="1" applyAlignment="1">
      <alignment horizontal="right"/>
    </xf>
    <xf numFmtId="0" fontId="4" fillId="0" borderId="9" xfId="79" applyBorder="1" applyAlignment="1">
      <alignment horizontal="right"/>
    </xf>
    <xf numFmtId="0" fontId="4" fillId="0" borderId="0" xfId="79" applyBorder="1" applyAlignment="1">
      <alignment horizontal="center" vertical="center"/>
    </xf>
    <xf numFmtId="0" fontId="34" fillId="0" borderId="31" xfId="79" applyFont="1" applyBorder="1" applyAlignment="1">
      <alignment vertical="top"/>
    </xf>
    <xf numFmtId="14" fontId="34" fillId="0" borderId="31" xfId="79" applyNumberFormat="1" applyFont="1" applyBorder="1" applyAlignment="1">
      <alignment horizontal="center" vertical="top"/>
    </xf>
    <xf numFmtId="0" fontId="34" fillId="0" borderId="9" xfId="79" applyFont="1" applyBorder="1"/>
    <xf numFmtId="0" fontId="34" fillId="0" borderId="0" xfId="79" applyFont="1" applyBorder="1"/>
    <xf numFmtId="0" fontId="34" fillId="0" borderId="10" xfId="79" applyFont="1" applyBorder="1" applyAlignment="1">
      <alignment horizontal="right"/>
    </xf>
    <xf numFmtId="0" fontId="4" fillId="0" borderId="0" xfId="79" applyBorder="1" applyAlignment="1">
      <alignment horizontal="center"/>
    </xf>
    <xf numFmtId="0" fontId="4" fillId="0" borderId="43" xfId="79" applyBorder="1"/>
    <xf numFmtId="0" fontId="4" fillId="0" borderId="44" xfId="79" applyBorder="1"/>
    <xf numFmtId="0" fontId="4" fillId="0" borderId="44" xfId="79" applyBorder="1" applyAlignment="1"/>
    <xf numFmtId="0" fontId="4" fillId="0" borderId="45" xfId="79" applyBorder="1" applyAlignment="1">
      <alignment horizontal="right"/>
    </xf>
    <xf numFmtId="0" fontId="41" fillId="0" borderId="0" xfId="79" applyFont="1" applyAlignment="1">
      <alignment horizontal="left" vertical="center"/>
    </xf>
    <xf numFmtId="0" fontId="36" fillId="0" borderId="0" xfId="79" applyFont="1" applyAlignment="1">
      <alignment horizontal="center" vertical="center"/>
    </xf>
    <xf numFmtId="0" fontId="36" fillId="0" borderId="0" xfId="79" applyFont="1" applyAlignment="1">
      <alignment horizontal="center" vertical="center" shrinkToFit="1"/>
    </xf>
    <xf numFmtId="3" fontId="4" fillId="0" borderId="46" xfId="79" applyNumberFormat="1" applyBorder="1"/>
    <xf numFmtId="3" fontId="43" fillId="9" borderId="36" xfId="79" applyNumberFormat="1" applyFont="1" applyFill="1" applyBorder="1" applyAlignment="1">
      <alignment vertical="center"/>
    </xf>
    <xf numFmtId="3" fontId="43" fillId="9" borderId="35" xfId="79" applyNumberFormat="1" applyFont="1" applyFill="1" applyBorder="1" applyAlignment="1">
      <alignment vertical="center"/>
    </xf>
    <xf numFmtId="3" fontId="43" fillId="9" borderId="35" xfId="79" applyNumberFormat="1" applyFont="1" applyFill="1" applyBorder="1" applyAlignment="1">
      <alignment vertical="center" wrapText="1"/>
    </xf>
    <xf numFmtId="3" fontId="44" fillId="9" borderId="3" xfId="79" applyNumberFormat="1" applyFont="1" applyFill="1" applyBorder="1" applyAlignment="1">
      <alignment horizontal="center" vertical="center" wrapText="1" shrinkToFit="1"/>
    </xf>
    <xf numFmtId="3" fontId="43" fillId="9" borderId="3" xfId="79" applyNumberFormat="1" applyFont="1" applyFill="1" applyBorder="1" applyAlignment="1">
      <alignment horizontal="center" vertical="center" wrapText="1" shrinkToFit="1"/>
    </xf>
    <xf numFmtId="3" fontId="43" fillId="9" borderId="3" xfId="79" applyNumberFormat="1" applyFont="1" applyFill="1" applyBorder="1" applyAlignment="1">
      <alignment horizontal="center" vertical="center" wrapText="1"/>
    </xf>
    <xf numFmtId="3" fontId="4" fillId="0" borderId="36" xfId="79" applyNumberFormat="1" applyBorder="1" applyAlignment="1">
      <alignment vertical="center"/>
    </xf>
    <xf numFmtId="3" fontId="35" fillId="0" borderId="3" xfId="79" applyNumberFormat="1" applyFont="1" applyBorder="1" applyAlignment="1">
      <alignment horizontal="right" vertical="center" wrapText="1" shrinkToFit="1"/>
    </xf>
    <xf numFmtId="3" fontId="35" fillId="0" borderId="3" xfId="79" applyNumberFormat="1" applyFont="1" applyBorder="1" applyAlignment="1">
      <alignment horizontal="right" vertical="center" shrinkToFit="1"/>
    </xf>
    <xf numFmtId="3" fontId="4" fillId="0" borderId="3" xfId="79" applyNumberFormat="1" applyBorder="1" applyAlignment="1">
      <alignment vertical="center" shrinkToFit="1"/>
    </xf>
    <xf numFmtId="3" fontId="4" fillId="0" borderId="3" xfId="79" applyNumberFormat="1" applyBorder="1" applyAlignment="1">
      <alignment vertical="center"/>
    </xf>
    <xf numFmtId="3" fontId="23" fillId="0" borderId="36" xfId="79" applyNumberFormat="1" applyFont="1" applyBorder="1" applyAlignment="1">
      <alignment vertical="center"/>
    </xf>
    <xf numFmtId="3" fontId="23" fillId="0" borderId="3" xfId="79" applyNumberFormat="1" applyFont="1" applyBorder="1" applyAlignment="1">
      <alignment vertical="center" wrapText="1" shrinkToFit="1"/>
    </xf>
    <xf numFmtId="3" fontId="23" fillId="0" borderId="3" xfId="79" applyNumberFormat="1" applyFont="1" applyBorder="1" applyAlignment="1">
      <alignment vertical="center" shrinkToFit="1"/>
    </xf>
    <xf numFmtId="3" fontId="23" fillId="0" borderId="3" xfId="79" applyNumberFormat="1" applyFont="1" applyBorder="1" applyAlignment="1">
      <alignment vertical="center"/>
    </xf>
    <xf numFmtId="3" fontId="4" fillId="0" borderId="36" xfId="79" applyNumberFormat="1" applyBorder="1" applyAlignment="1">
      <alignment horizontal="left" vertical="center"/>
    </xf>
    <xf numFmtId="3" fontId="4" fillId="0" borderId="3" xfId="79" applyNumberFormat="1" applyBorder="1" applyAlignment="1">
      <alignment vertical="center" wrapText="1" shrinkToFit="1"/>
    </xf>
    <xf numFmtId="3" fontId="4" fillId="8" borderId="3" xfId="79" applyNumberFormat="1" applyFill="1" applyBorder="1" applyAlignment="1">
      <alignment vertical="center" wrapText="1" shrinkToFit="1"/>
    </xf>
    <xf numFmtId="3" fontId="4" fillId="8" borderId="3" xfId="79" applyNumberFormat="1" applyFill="1" applyBorder="1" applyAlignment="1">
      <alignment vertical="center" shrinkToFit="1"/>
    </xf>
    <xf numFmtId="3" fontId="4" fillId="8" borderId="3" xfId="79" applyNumberFormat="1" applyFill="1" applyBorder="1" applyAlignment="1">
      <alignment vertical="center"/>
    </xf>
    <xf numFmtId="0" fontId="4" fillId="0" borderId="0" xfId="79" applyAlignment="1"/>
    <xf numFmtId="0" fontId="41" fillId="0" borderId="0" xfId="79" applyFont="1"/>
    <xf numFmtId="0" fontId="45" fillId="0" borderId="46" xfId="79" applyFont="1" applyBorder="1" applyAlignment="1">
      <alignment horizontal="center" vertical="center" wrapText="1"/>
    </xf>
    <xf numFmtId="0" fontId="45" fillId="9" borderId="36" xfId="79" applyFont="1" applyFill="1" applyBorder="1" applyAlignment="1">
      <alignment horizontal="center" vertical="center" wrapText="1"/>
    </xf>
    <xf numFmtId="0" fontId="45" fillId="9" borderId="35" xfId="79" applyFont="1" applyFill="1" applyBorder="1" applyAlignment="1">
      <alignment horizontal="center" vertical="center" wrapText="1"/>
    </xf>
    <xf numFmtId="0" fontId="45" fillId="9" borderId="3" xfId="79" applyFont="1" applyFill="1" applyBorder="1" applyAlignment="1">
      <alignment horizontal="center" vertical="center" wrapText="1"/>
    </xf>
    <xf numFmtId="0" fontId="35" fillId="0" borderId="46" xfId="79" applyFont="1" applyBorder="1" applyAlignment="1">
      <alignment vertical="center"/>
    </xf>
    <xf numFmtId="49" fontId="35" fillId="0" borderId="36" xfId="79" applyNumberFormat="1" applyFont="1" applyBorder="1" applyAlignment="1">
      <alignment vertical="center"/>
    </xf>
    <xf numFmtId="4" fontId="35" fillId="0" borderId="3" xfId="79" applyNumberFormat="1" applyFont="1" applyBorder="1" applyAlignment="1">
      <alignment horizontal="center" vertical="center"/>
    </xf>
    <xf numFmtId="4" fontId="35" fillId="0" borderId="3" xfId="79" applyNumberFormat="1" applyFont="1" applyBorder="1" applyAlignment="1">
      <alignment vertical="center"/>
    </xf>
    <xf numFmtId="3" fontId="35" fillId="0" borderId="3" xfId="79" applyNumberFormat="1" applyFont="1" applyBorder="1" applyAlignment="1">
      <alignment vertical="center"/>
    </xf>
    <xf numFmtId="0" fontId="35" fillId="0" borderId="46" xfId="79" applyFont="1" applyBorder="1"/>
    <xf numFmtId="0" fontId="35" fillId="8" borderId="36" xfId="79" applyFont="1" applyFill="1" applyBorder="1" applyAlignment="1">
      <alignment vertical="center"/>
    </xf>
    <xf numFmtId="0" fontId="35" fillId="8" borderId="35" xfId="79" applyFont="1" applyFill="1" applyBorder="1" applyAlignment="1">
      <alignment vertical="center"/>
    </xf>
    <xf numFmtId="4" fontId="35" fillId="8" borderId="3" xfId="79" applyNumberFormat="1" applyFont="1" applyFill="1" applyBorder="1" applyAlignment="1">
      <alignment horizontal="center" vertical="center"/>
    </xf>
    <xf numFmtId="4" fontId="35" fillId="8" borderId="3" xfId="79" applyNumberFormat="1" applyFont="1" applyFill="1" applyBorder="1" applyAlignment="1">
      <alignment vertical="center"/>
    </xf>
    <xf numFmtId="3" fontId="35" fillId="8" borderId="3" xfId="79" applyNumberFormat="1" applyFont="1" applyFill="1" applyBorder="1" applyAlignment="1">
      <alignment vertical="center"/>
    </xf>
    <xf numFmtId="4" fontId="4" fillId="0" borderId="0" xfId="79" applyNumberFormat="1"/>
    <xf numFmtId="4" fontId="4" fillId="0" borderId="0" xfId="79" applyNumberFormat="1" applyAlignment="1"/>
    <xf numFmtId="3" fontId="4" fillId="0" borderId="0" xfId="79" applyNumberFormat="1" applyAlignment="1"/>
    <xf numFmtId="0" fontId="4" fillId="0" borderId="0" xfId="79" applyAlignment="1">
      <alignment vertical="top"/>
    </xf>
    <xf numFmtId="0" fontId="4" fillId="0" borderId="3" xfId="79" applyBorder="1" applyAlignment="1">
      <alignment vertical="center"/>
    </xf>
    <xf numFmtId="49" fontId="4" fillId="0" borderId="35" xfId="79" applyNumberFormat="1" applyBorder="1" applyAlignment="1">
      <alignment vertical="center"/>
    </xf>
    <xf numFmtId="49" fontId="4" fillId="0" borderId="0" xfId="79" applyNumberFormat="1" applyAlignment="1">
      <alignment vertical="top"/>
    </xf>
    <xf numFmtId="49" fontId="4" fillId="0" borderId="0" xfId="79" applyNumberFormat="1" applyAlignment="1">
      <alignment vertical="top" wrapText="1"/>
    </xf>
    <xf numFmtId="0" fontId="4" fillId="0" borderId="0" xfId="79" applyAlignment="1">
      <alignment horizontal="center" vertical="top"/>
    </xf>
    <xf numFmtId="0" fontId="4" fillId="0" borderId="0" xfId="79" applyAlignment="1">
      <alignment vertical="top" wrapText="1"/>
    </xf>
    <xf numFmtId="0" fontId="3" fillId="0" borderId="3" xfId="79" applyFont="1" applyBorder="1" applyAlignment="1">
      <alignment vertical="center"/>
    </xf>
    <xf numFmtId="49" fontId="4" fillId="0" borderId="0" xfId="79" applyNumberFormat="1"/>
    <xf numFmtId="0" fontId="4" fillId="0" borderId="0" xfId="79" applyAlignment="1">
      <alignment horizontal="center"/>
    </xf>
    <xf numFmtId="0" fontId="4" fillId="9" borderId="3" xfId="79" applyFill="1" applyBorder="1" applyAlignment="1">
      <alignment wrapText="1"/>
    </xf>
    <xf numFmtId="4" fontId="4" fillId="0" borderId="0" xfId="79" applyNumberFormat="1" applyAlignment="1">
      <alignment vertical="top"/>
    </xf>
    <xf numFmtId="4" fontId="23" fillId="8" borderId="0" xfId="79" applyNumberFormat="1" applyFont="1" applyFill="1" applyBorder="1" applyAlignment="1">
      <alignment vertical="top" shrinkToFit="1"/>
    </xf>
    <xf numFmtId="0" fontId="47" fillId="0" borderId="49" xfId="79" applyFont="1" applyBorder="1" applyAlignment="1">
      <alignment vertical="top"/>
    </xf>
    <xf numFmtId="49" fontId="47" fillId="0" borderId="50" xfId="79" applyNumberFormat="1" applyFont="1" applyBorder="1" applyAlignment="1">
      <alignment vertical="top"/>
    </xf>
    <xf numFmtId="49" fontId="47" fillId="0" borderId="50" xfId="79" applyNumberFormat="1" applyFont="1" applyBorder="1" applyAlignment="1">
      <alignment horizontal="left" vertical="top" wrapText="1"/>
    </xf>
    <xf numFmtId="0" fontId="47" fillId="0" borderId="50" xfId="79" applyFont="1" applyBorder="1" applyAlignment="1">
      <alignment horizontal="center" vertical="top" shrinkToFit="1"/>
    </xf>
    <xf numFmtId="175" fontId="47" fillId="0" borderId="50" xfId="79" applyNumberFormat="1" applyFont="1" applyBorder="1" applyAlignment="1">
      <alignment vertical="top" shrinkToFit="1"/>
    </xf>
    <xf numFmtId="4" fontId="47" fillId="0" borderId="50" xfId="79" applyNumberFormat="1" applyFont="1" applyBorder="1" applyAlignment="1">
      <alignment vertical="top" shrinkToFit="1"/>
    </xf>
    <xf numFmtId="4" fontId="47" fillId="0" borderId="51" xfId="79" applyNumberFormat="1" applyFont="1" applyBorder="1" applyAlignment="1">
      <alignment vertical="top" shrinkToFit="1"/>
    </xf>
    <xf numFmtId="4" fontId="47" fillId="0" borderId="0" xfId="79" applyNumberFormat="1" applyFont="1" applyBorder="1" applyAlignment="1">
      <alignment vertical="top" shrinkToFit="1"/>
    </xf>
    <xf numFmtId="0" fontId="47" fillId="0" borderId="0" xfId="79" applyFont="1"/>
    <xf numFmtId="0" fontId="47" fillId="0" borderId="0" xfId="79" applyFont="1" applyFill="1"/>
    <xf numFmtId="0" fontId="47" fillId="0" borderId="47" xfId="79" applyFont="1" applyBorder="1" applyAlignment="1">
      <alignment vertical="top"/>
    </xf>
    <xf numFmtId="49" fontId="47" fillId="0" borderId="28" xfId="79" applyNumberFormat="1" applyFont="1" applyBorder="1" applyAlignment="1">
      <alignment vertical="top"/>
    </xf>
    <xf numFmtId="49" fontId="47" fillId="0" borderId="28" xfId="79" applyNumberFormat="1" applyFont="1" applyBorder="1" applyAlignment="1">
      <alignment horizontal="left" vertical="top" wrapText="1"/>
    </xf>
    <xf numFmtId="0" fontId="47" fillId="0" borderId="28" xfId="79" applyFont="1" applyBorder="1" applyAlignment="1">
      <alignment horizontal="center" vertical="top" shrinkToFit="1"/>
    </xf>
    <xf numFmtId="175" fontId="47" fillId="0" borderId="28" xfId="79" applyNumberFormat="1" applyFont="1" applyBorder="1" applyAlignment="1">
      <alignment vertical="top" shrinkToFit="1"/>
    </xf>
    <xf numFmtId="4" fontId="47" fillId="0" borderId="28" xfId="79" applyNumberFormat="1" applyFont="1" applyBorder="1" applyAlignment="1">
      <alignment vertical="top" shrinkToFit="1"/>
    </xf>
    <xf numFmtId="0" fontId="47" fillId="0" borderId="52" xfId="79" applyFont="1" applyBorder="1" applyAlignment="1">
      <alignment vertical="top"/>
    </xf>
    <xf numFmtId="49" fontId="47" fillId="0" borderId="53" xfId="79" applyNumberFormat="1" applyFont="1" applyBorder="1" applyAlignment="1">
      <alignment vertical="top"/>
    </xf>
    <xf numFmtId="49" fontId="47" fillId="0" borderId="53" xfId="79" applyNumberFormat="1" applyFont="1" applyBorder="1" applyAlignment="1">
      <alignment horizontal="left" vertical="top" wrapText="1"/>
    </xf>
    <xf numFmtId="0" fontId="47" fillId="0" borderId="53" xfId="79" applyFont="1" applyBorder="1" applyAlignment="1">
      <alignment horizontal="center" vertical="top" shrinkToFit="1"/>
    </xf>
    <xf numFmtId="175" fontId="47" fillId="0" borderId="53" xfId="79" applyNumberFormat="1" applyFont="1" applyBorder="1" applyAlignment="1">
      <alignment vertical="top" shrinkToFit="1"/>
    </xf>
    <xf numFmtId="4" fontId="47" fillId="0" borderId="53" xfId="79" applyNumberFormat="1" applyFont="1" applyBorder="1" applyAlignment="1">
      <alignment vertical="top" shrinkToFit="1"/>
    </xf>
    <xf numFmtId="4" fontId="47" fillId="0" borderId="54" xfId="79" applyNumberFormat="1" applyFont="1" applyBorder="1" applyAlignment="1">
      <alignment vertical="top" shrinkToFit="1"/>
    </xf>
    <xf numFmtId="49" fontId="4" fillId="0" borderId="0" xfId="79" applyNumberFormat="1" applyAlignment="1">
      <alignment horizontal="left" vertical="top" wrapText="1"/>
    </xf>
    <xf numFmtId="0" fontId="48" fillId="0" borderId="40" xfId="80" applyFont="1" applyFill="1" applyBorder="1" applyAlignment="1">
      <alignment horizontal="center" vertical="center"/>
    </xf>
    <xf numFmtId="0" fontId="48" fillId="0" borderId="26" xfId="80" applyFont="1" applyFill="1" applyBorder="1" applyAlignment="1">
      <alignment horizontal="center" vertical="center" wrapText="1"/>
    </xf>
    <xf numFmtId="1" fontId="48" fillId="0" borderId="26" xfId="80" applyNumberFormat="1" applyFont="1" applyFill="1" applyBorder="1" applyAlignment="1">
      <alignment horizontal="center" vertical="center" wrapText="1"/>
    </xf>
    <xf numFmtId="0" fontId="48" fillId="0" borderId="42" xfId="80" applyFont="1" applyFill="1" applyBorder="1" applyAlignment="1">
      <alignment horizontal="center" vertical="center"/>
    </xf>
    <xf numFmtId="3" fontId="49" fillId="0" borderId="0" xfId="81" applyNumberFormat="1" applyFont="1" applyFill="1" applyBorder="1" applyAlignment="1">
      <alignment horizontal="left"/>
    </xf>
    <xf numFmtId="0" fontId="3" fillId="0" borderId="0" xfId="80" applyFill="1"/>
    <xf numFmtId="0" fontId="49" fillId="0" borderId="9" xfId="80" applyFont="1" applyFill="1" applyBorder="1" applyAlignment="1">
      <alignment vertical="center"/>
    </xf>
    <xf numFmtId="0" fontId="49" fillId="0" borderId="55" xfId="80" applyFont="1" applyFill="1" applyBorder="1" applyAlignment="1">
      <alignment horizontal="center" vertical="center"/>
    </xf>
    <xf numFmtId="1" fontId="49" fillId="0" borderId="55" xfId="80" applyNumberFormat="1" applyFont="1" applyFill="1" applyBorder="1" applyAlignment="1">
      <alignment horizontal="center" vertical="center"/>
    </xf>
    <xf numFmtId="174" fontId="49" fillId="0" borderId="55" xfId="80" applyNumberFormat="1" applyFont="1" applyFill="1" applyBorder="1" applyAlignment="1">
      <alignment vertical="center"/>
    </xf>
    <xf numFmtId="174" fontId="49" fillId="0" borderId="10" xfId="80" applyNumberFormat="1" applyFont="1" applyFill="1" applyBorder="1" applyAlignment="1">
      <alignment horizontal="right" vertical="center"/>
    </xf>
    <xf numFmtId="3" fontId="49" fillId="0" borderId="0" xfId="81" applyNumberFormat="1" applyFont="1" applyBorder="1" applyAlignment="1">
      <alignment horizontal="left"/>
    </xf>
    <xf numFmtId="0" fontId="3" fillId="0" borderId="0" xfId="80" applyBorder="1"/>
    <xf numFmtId="3" fontId="50" fillId="0" borderId="0" xfId="81" applyNumberFormat="1" applyFont="1" applyBorder="1" applyAlignment="1">
      <alignment horizontal="left"/>
    </xf>
    <xf numFmtId="176" fontId="49" fillId="0" borderId="0" xfId="81" applyNumberFormat="1" applyFont="1" applyBorder="1" applyAlignment="1">
      <alignment horizontal="left"/>
    </xf>
    <xf numFmtId="0" fontId="34" fillId="0" borderId="40" xfId="80" applyFont="1" applyFill="1" applyBorder="1" applyAlignment="1">
      <alignment horizontal="left" vertical="center"/>
    </xf>
    <xf numFmtId="0" fontId="34" fillId="0" borderId="41" xfId="80" applyFont="1" applyFill="1" applyBorder="1" applyAlignment="1">
      <alignment horizontal="left" vertical="center"/>
    </xf>
    <xf numFmtId="1" fontId="34" fillId="0" borderId="41" xfId="80" applyNumberFormat="1" applyFont="1" applyFill="1" applyBorder="1" applyAlignment="1">
      <alignment horizontal="center" vertical="center" wrapText="1"/>
    </xf>
    <xf numFmtId="0" fontId="34" fillId="0" borderId="41" xfId="80" applyFont="1" applyFill="1" applyBorder="1" applyAlignment="1">
      <alignment horizontal="center" vertical="center" wrapText="1"/>
    </xf>
    <xf numFmtId="174" fontId="34" fillId="0" borderId="42" xfId="80" applyNumberFormat="1" applyFont="1" applyFill="1" applyBorder="1" applyAlignment="1">
      <alignment horizontal="right" vertical="center"/>
    </xf>
    <xf numFmtId="3" fontId="4" fillId="0" borderId="0" xfId="81" applyNumberFormat="1" applyFont="1" applyFill="1" applyBorder="1" applyAlignment="1">
      <alignment horizontal="left"/>
    </xf>
    <xf numFmtId="0" fontId="4" fillId="0" borderId="0" xfId="80" applyFont="1" applyFill="1"/>
    <xf numFmtId="0" fontId="3" fillId="0" borderId="0" xfId="80"/>
    <xf numFmtId="0" fontId="52" fillId="0" borderId="0" xfId="1" applyFont="1"/>
    <xf numFmtId="1" fontId="52" fillId="0" borderId="0" xfId="1" applyNumberFormat="1" applyFont="1" applyAlignment="1">
      <alignment horizontal="center"/>
    </xf>
    <xf numFmtId="177" fontId="3" fillId="0" borderId="0" xfId="80" applyNumberFormat="1"/>
    <xf numFmtId="1" fontId="3" fillId="0" borderId="0" xfId="80" applyNumberFormat="1" applyAlignment="1">
      <alignment horizontal="center"/>
    </xf>
    <xf numFmtId="49" fontId="53" fillId="0" borderId="56" xfId="82" applyNumberFormat="1" applyFont="1" applyFill="1" applyBorder="1" applyAlignment="1">
      <alignment horizontal="left"/>
    </xf>
    <xf numFmtId="0" fontId="55" fillId="0" borderId="0" xfId="82" applyFont="1" applyFill="1" applyProtection="1"/>
    <xf numFmtId="0" fontId="55" fillId="0" borderId="0" xfId="82" applyFont="1" applyFill="1"/>
    <xf numFmtId="49" fontId="53" fillId="0" borderId="20" xfId="82" applyNumberFormat="1" applyFont="1" applyFill="1" applyBorder="1" applyAlignment="1">
      <alignment horizontal="left"/>
    </xf>
    <xf numFmtId="49" fontId="56" fillId="0" borderId="3" xfId="82" applyNumberFormat="1" applyFont="1" applyFill="1" applyBorder="1" applyAlignment="1">
      <alignment horizontal="left"/>
    </xf>
    <xf numFmtId="0" fontId="55" fillId="0" borderId="21" xfId="82" applyFont="1" applyFill="1" applyBorder="1"/>
    <xf numFmtId="0" fontId="57" fillId="0" borderId="0" xfId="82" applyFont="1"/>
    <xf numFmtId="49" fontId="53" fillId="0" borderId="22" xfId="82" applyNumberFormat="1" applyFont="1" applyFill="1" applyBorder="1" applyAlignment="1">
      <alignment horizontal="left"/>
    </xf>
    <xf numFmtId="49" fontId="56" fillId="0" borderId="23" xfId="82" applyNumberFormat="1" applyFont="1" applyFill="1" applyBorder="1" applyAlignment="1">
      <alignment horizontal="left"/>
    </xf>
    <xf numFmtId="0" fontId="55" fillId="0" borderId="24" xfId="82" applyFont="1" applyFill="1" applyBorder="1"/>
    <xf numFmtId="49" fontId="53" fillId="0" borderId="25" xfId="82" applyNumberFormat="1" applyFont="1" applyFill="1" applyBorder="1" applyAlignment="1">
      <alignment horizontal="left"/>
    </xf>
    <xf numFmtId="4" fontId="53" fillId="0" borderId="26" xfId="82" applyNumberFormat="1" applyFont="1" applyFill="1" applyBorder="1" applyAlignment="1">
      <alignment horizontal="left"/>
    </xf>
    <xf numFmtId="4" fontId="53" fillId="0" borderId="27" xfId="82" applyNumberFormat="1" applyFont="1" applyFill="1" applyBorder="1" applyAlignment="1">
      <alignment horizontal="left"/>
    </xf>
    <xf numFmtId="0" fontId="55" fillId="0" borderId="58" xfId="82" applyFont="1" applyFill="1" applyBorder="1"/>
    <xf numFmtId="49" fontId="56" fillId="0" borderId="17" xfId="82" applyNumberFormat="1" applyFont="1" applyFill="1" applyBorder="1" applyAlignment="1">
      <alignment horizontal="left"/>
    </xf>
    <xf numFmtId="4" fontId="56" fillId="0" borderId="18" xfId="82" applyNumberFormat="1" applyFont="1" applyFill="1" applyBorder="1" applyAlignment="1">
      <alignment horizontal="right"/>
    </xf>
    <xf numFmtId="4" fontId="56" fillId="0" borderId="19" xfId="82" applyNumberFormat="1" applyFont="1" applyFill="1" applyBorder="1" applyAlignment="1">
      <alignment horizontal="right"/>
    </xf>
    <xf numFmtId="178" fontId="53" fillId="0" borderId="3" xfId="83" applyNumberFormat="1" applyFont="1" applyFill="1" applyBorder="1" applyAlignment="1">
      <alignment horizontal="right"/>
    </xf>
    <xf numFmtId="178" fontId="53" fillId="0" borderId="21" xfId="83" applyNumberFormat="1" applyFont="1" applyFill="1" applyBorder="1" applyAlignment="1">
      <alignment horizontal="right"/>
    </xf>
    <xf numFmtId="49" fontId="58" fillId="0" borderId="20" xfId="82" applyNumberFormat="1" applyFont="1" applyFill="1" applyBorder="1" applyAlignment="1">
      <alignment horizontal="left"/>
    </xf>
    <xf numFmtId="178" fontId="58" fillId="0" borderId="3" xfId="83" applyNumberFormat="1" applyFont="1" applyFill="1" applyBorder="1" applyAlignment="1">
      <alignment horizontal="right"/>
    </xf>
    <xf numFmtId="178" fontId="58" fillId="0" borderId="21" xfId="83" applyNumberFormat="1" applyFont="1" applyFill="1" applyBorder="1" applyAlignment="1">
      <alignment horizontal="right"/>
    </xf>
    <xf numFmtId="49" fontId="56" fillId="0" borderId="20" xfId="82" applyNumberFormat="1" applyFont="1" applyFill="1" applyBorder="1" applyAlignment="1">
      <alignment horizontal="left"/>
    </xf>
    <xf numFmtId="178" fontId="56" fillId="0" borderId="3" xfId="83" applyNumberFormat="1" applyFont="1" applyFill="1" applyBorder="1" applyAlignment="1">
      <alignment horizontal="right"/>
    </xf>
    <xf numFmtId="178" fontId="56" fillId="0" borderId="21" xfId="83" applyNumberFormat="1" applyFont="1" applyFill="1" applyBorder="1" applyAlignment="1">
      <alignment horizontal="right"/>
    </xf>
    <xf numFmtId="49" fontId="54" fillId="0" borderId="20" xfId="82" applyNumberFormat="1" applyFont="1" applyFill="1" applyBorder="1" applyAlignment="1">
      <alignment horizontal="left"/>
    </xf>
    <xf numFmtId="178" fontId="54" fillId="0" borderId="3" xfId="83" applyNumberFormat="1" applyFont="1" applyFill="1" applyBorder="1" applyAlignment="1">
      <alignment horizontal="right"/>
    </xf>
    <xf numFmtId="178" fontId="54" fillId="0" borderId="21" xfId="83" applyNumberFormat="1" applyFont="1" applyFill="1" applyBorder="1" applyAlignment="1">
      <alignment horizontal="right"/>
    </xf>
    <xf numFmtId="49" fontId="54" fillId="0" borderId="59" xfId="82" applyNumberFormat="1" applyFont="1" applyFill="1" applyBorder="1" applyAlignment="1">
      <alignment horizontal="left"/>
    </xf>
    <xf numFmtId="4" fontId="54" fillId="0" borderId="60" xfId="82" applyNumberFormat="1" applyFont="1" applyFill="1" applyBorder="1" applyAlignment="1">
      <alignment horizontal="right"/>
    </xf>
    <xf numFmtId="178" fontId="54" fillId="0" borderId="61" xfId="83" applyNumberFormat="1" applyFont="1" applyFill="1" applyBorder="1" applyAlignment="1">
      <alignment horizontal="right"/>
    </xf>
    <xf numFmtId="49" fontId="53" fillId="0" borderId="62" xfId="82" applyNumberFormat="1" applyFont="1" applyFill="1" applyBorder="1" applyAlignment="1">
      <alignment horizontal="left"/>
    </xf>
    <xf numFmtId="4" fontId="53" fillId="0" borderId="62" xfId="82" applyNumberFormat="1" applyFont="1" applyFill="1" applyBorder="1" applyAlignment="1">
      <alignment horizontal="right"/>
    </xf>
    <xf numFmtId="0" fontId="55" fillId="0" borderId="63" xfId="82" applyFont="1" applyFill="1" applyBorder="1"/>
    <xf numFmtId="49" fontId="53" fillId="0" borderId="63" xfId="82" applyNumberFormat="1" applyFont="1" applyFill="1" applyBorder="1" applyAlignment="1">
      <alignment horizontal="left"/>
    </xf>
    <xf numFmtId="4" fontId="53" fillId="0" borderId="63" xfId="82" applyNumberFormat="1" applyFont="1" applyFill="1" applyBorder="1" applyAlignment="1">
      <alignment horizontal="right"/>
    </xf>
    <xf numFmtId="49" fontId="55" fillId="0" borderId="0" xfId="82" applyNumberFormat="1" applyFont="1" applyFill="1"/>
    <xf numFmtId="4" fontId="55" fillId="0" borderId="0" xfId="82" applyNumberFormat="1" applyFont="1" applyFill="1"/>
    <xf numFmtId="49" fontId="59" fillId="0" borderId="25" xfId="82" applyNumberFormat="1" applyFont="1" applyFill="1" applyBorder="1" applyAlignment="1">
      <alignment horizontal="center" wrapText="1"/>
    </xf>
    <xf numFmtId="49" fontId="59" fillId="0" borderId="26" xfId="82" applyNumberFormat="1" applyFont="1" applyFill="1" applyBorder="1" applyAlignment="1">
      <alignment horizontal="center" wrapText="1"/>
    </xf>
    <xf numFmtId="4" fontId="59" fillId="0" borderId="26" xfId="82" applyNumberFormat="1" applyFont="1" applyFill="1" applyBorder="1" applyAlignment="1">
      <alignment horizontal="center" wrapText="1"/>
    </xf>
    <xf numFmtId="3" fontId="59" fillId="0" borderId="26" xfId="82" applyNumberFormat="1" applyFont="1" applyFill="1" applyBorder="1" applyAlignment="1">
      <alignment horizontal="center" wrapText="1"/>
    </xf>
    <xf numFmtId="3" fontId="59" fillId="0" borderId="27" xfId="82" applyNumberFormat="1" applyFont="1" applyFill="1" applyBorder="1" applyAlignment="1">
      <alignment horizontal="center" wrapText="1"/>
    </xf>
    <xf numFmtId="0" fontId="1" fillId="0" borderId="58" xfId="82" applyBorder="1" applyAlignment="1">
      <alignment horizontal="center"/>
    </xf>
    <xf numFmtId="0" fontId="1" fillId="0" borderId="63" xfId="82" applyBorder="1"/>
    <xf numFmtId="0" fontId="1" fillId="0" borderId="0" xfId="82" applyProtection="1"/>
    <xf numFmtId="49" fontId="60" fillId="0" borderId="17" xfId="82" applyNumberFormat="1" applyFont="1" applyFill="1" applyBorder="1" applyAlignment="1">
      <alignment horizontal="left" wrapText="1"/>
    </xf>
    <xf numFmtId="49" fontId="60" fillId="0" borderId="18" xfId="82" applyNumberFormat="1" applyFont="1" applyFill="1" applyBorder="1" applyAlignment="1">
      <alignment horizontal="left"/>
    </xf>
    <xf numFmtId="4" fontId="60" fillId="0" borderId="18" xfId="82" applyNumberFormat="1" applyFont="1" applyFill="1" applyBorder="1" applyAlignment="1">
      <alignment horizontal="right"/>
    </xf>
    <xf numFmtId="3" fontId="60" fillId="0" borderId="18" xfId="82" applyNumberFormat="1" applyFont="1" applyFill="1" applyBorder="1" applyAlignment="1">
      <alignment horizontal="right"/>
    </xf>
    <xf numFmtId="3" fontId="60" fillId="0" borderId="19" xfId="82" applyNumberFormat="1" applyFont="1" applyFill="1" applyBorder="1" applyAlignment="1">
      <alignment horizontal="right"/>
    </xf>
    <xf numFmtId="0" fontId="1" fillId="0" borderId="58" xfId="82" applyBorder="1"/>
    <xf numFmtId="49" fontId="61" fillId="0" borderId="20" xfId="82" applyNumberFormat="1" applyFont="1" applyFill="1" applyBorder="1" applyAlignment="1">
      <alignment horizontal="left" wrapText="1"/>
    </xf>
    <xf numFmtId="49" fontId="61" fillId="0" borderId="3" xfId="82" applyNumberFormat="1" applyFont="1" applyFill="1" applyBorder="1" applyAlignment="1">
      <alignment horizontal="left"/>
    </xf>
    <xf numFmtId="4" fontId="61" fillId="0" borderId="3" xfId="82" applyNumberFormat="1" applyFont="1" applyFill="1" applyBorder="1" applyAlignment="1">
      <alignment horizontal="right"/>
    </xf>
    <xf numFmtId="3" fontId="61" fillId="0" borderId="3" xfId="82" applyNumberFormat="1" applyFont="1" applyFill="1" applyBorder="1" applyAlignment="1">
      <alignment horizontal="right"/>
    </xf>
    <xf numFmtId="3" fontId="61" fillId="0" borderId="21" xfId="82" applyNumberFormat="1" applyFont="1" applyFill="1" applyBorder="1" applyAlignment="1">
      <alignment horizontal="right"/>
    </xf>
    <xf numFmtId="49" fontId="62" fillId="0" borderId="20" xfId="82" applyNumberFormat="1" applyFont="1" applyFill="1" applyBorder="1" applyAlignment="1">
      <alignment horizontal="left" wrapText="1"/>
    </xf>
    <xf numFmtId="49" fontId="62" fillId="0" borderId="3" xfId="82" applyNumberFormat="1" applyFont="1" applyFill="1" applyBorder="1" applyAlignment="1">
      <alignment horizontal="left"/>
    </xf>
    <xf numFmtId="4" fontId="62" fillId="0" borderId="3" xfId="82" applyNumberFormat="1" applyFont="1" applyFill="1" applyBorder="1" applyAlignment="1">
      <alignment horizontal="right"/>
    </xf>
    <xf numFmtId="3" fontId="62" fillId="0" borderId="3" xfId="82" applyNumberFormat="1" applyFont="1" applyFill="1" applyBorder="1" applyAlignment="1">
      <alignment horizontal="right"/>
    </xf>
    <xf numFmtId="3" fontId="62" fillId="0" borderId="21" xfId="82" applyNumberFormat="1" applyFont="1" applyFill="1" applyBorder="1" applyAlignment="1">
      <alignment horizontal="right"/>
    </xf>
    <xf numFmtId="49" fontId="59" fillId="0" borderId="20" xfId="82" applyNumberFormat="1" applyFont="1" applyFill="1" applyBorder="1" applyAlignment="1">
      <alignment horizontal="left" wrapText="1"/>
    </xf>
    <xf numFmtId="49" fontId="59" fillId="0" borderId="3" xfId="82" applyNumberFormat="1" applyFont="1" applyFill="1" applyBorder="1" applyAlignment="1">
      <alignment horizontal="left"/>
    </xf>
    <xf numFmtId="4" fontId="59" fillId="0" borderId="3" xfId="82" applyNumberFormat="1" applyFont="1" applyFill="1" applyBorder="1" applyAlignment="1">
      <alignment horizontal="right"/>
    </xf>
    <xf numFmtId="3" fontId="59" fillId="0" borderId="3" xfId="82" applyNumberFormat="1" applyFont="1" applyFill="1" applyBorder="1" applyAlignment="1">
      <alignment horizontal="right"/>
    </xf>
    <xf numFmtId="3" fontId="59" fillId="0" borderId="21" xfId="82" applyNumberFormat="1" applyFont="1" applyFill="1" applyBorder="1" applyAlignment="1">
      <alignment horizontal="right"/>
    </xf>
    <xf numFmtId="4" fontId="62" fillId="0" borderId="3" xfId="82" applyNumberFormat="1" applyFont="1" applyFill="1" applyBorder="1" applyAlignment="1">
      <alignment horizontal="left"/>
    </xf>
    <xf numFmtId="3" fontId="62" fillId="0" borderId="3" xfId="82" applyNumberFormat="1" applyFont="1" applyFill="1" applyBorder="1" applyAlignment="1">
      <alignment horizontal="left"/>
    </xf>
    <xf numFmtId="3" fontId="62" fillId="0" borderId="21" xfId="82" applyNumberFormat="1" applyFont="1" applyFill="1" applyBorder="1" applyAlignment="1">
      <alignment horizontal="left"/>
    </xf>
    <xf numFmtId="49" fontId="63" fillId="0" borderId="20" xfId="82" applyNumberFormat="1" applyFont="1" applyFill="1" applyBorder="1" applyAlignment="1">
      <alignment horizontal="left" wrapText="1"/>
    </xf>
    <xf numFmtId="49" fontId="63" fillId="0" borderId="3" xfId="82" applyNumberFormat="1" applyFont="1" applyFill="1" applyBorder="1" applyAlignment="1">
      <alignment horizontal="left"/>
    </xf>
    <xf numFmtId="4" fontId="63" fillId="0" borderId="3" xfId="82" applyNumberFormat="1" applyFont="1" applyFill="1" applyBorder="1" applyAlignment="1">
      <alignment horizontal="right"/>
    </xf>
    <xf numFmtId="3" fontId="63" fillId="0" borderId="3" xfId="82" applyNumberFormat="1" applyFont="1" applyFill="1" applyBorder="1" applyAlignment="1">
      <alignment horizontal="right"/>
    </xf>
    <xf numFmtId="3" fontId="63" fillId="0" borderId="21" xfId="82" applyNumberFormat="1" applyFont="1" applyFill="1" applyBorder="1" applyAlignment="1">
      <alignment horizontal="right"/>
    </xf>
    <xf numFmtId="49" fontId="60" fillId="0" borderId="20" xfId="82" applyNumberFormat="1" applyFont="1" applyFill="1" applyBorder="1" applyAlignment="1">
      <alignment horizontal="left" wrapText="1"/>
    </xf>
    <xf numFmtId="49" fontId="60" fillId="0" borderId="3" xfId="82" applyNumberFormat="1" applyFont="1" applyFill="1" applyBorder="1" applyAlignment="1">
      <alignment horizontal="left"/>
    </xf>
    <xf numFmtId="4" fontId="60" fillId="0" borderId="3" xfId="82" applyNumberFormat="1" applyFont="1" applyFill="1" applyBorder="1" applyAlignment="1">
      <alignment horizontal="right"/>
    </xf>
    <xf numFmtId="3" fontId="60" fillId="0" borderId="3" xfId="82" applyNumberFormat="1" applyFont="1" applyFill="1" applyBorder="1" applyAlignment="1">
      <alignment horizontal="right"/>
    </xf>
    <xf numFmtId="3" fontId="60" fillId="0" borderId="21" xfId="82" applyNumberFormat="1" applyFont="1" applyFill="1" applyBorder="1" applyAlignment="1">
      <alignment horizontal="right"/>
    </xf>
    <xf numFmtId="49" fontId="60" fillId="0" borderId="59" xfId="82" applyNumberFormat="1" applyFont="1" applyFill="1" applyBorder="1" applyAlignment="1">
      <alignment horizontal="left" wrapText="1"/>
    </xf>
    <xf numFmtId="49" fontId="60" fillId="0" borderId="60" xfId="82" applyNumberFormat="1" applyFont="1" applyFill="1" applyBorder="1" applyAlignment="1">
      <alignment horizontal="left"/>
    </xf>
    <xf numFmtId="4" fontId="60" fillId="0" borderId="60" xfId="82" applyNumberFormat="1" applyFont="1" applyFill="1" applyBorder="1" applyAlignment="1">
      <alignment horizontal="right"/>
    </xf>
    <xf numFmtId="3" fontId="60" fillId="0" borderId="60" xfId="82" applyNumberFormat="1" applyFont="1" applyFill="1" applyBorder="1" applyAlignment="1">
      <alignment horizontal="right"/>
    </xf>
    <xf numFmtId="3" fontId="60" fillId="0" borderId="61" xfId="82" applyNumberFormat="1" applyFont="1" applyFill="1" applyBorder="1" applyAlignment="1">
      <alignment horizontal="right"/>
    </xf>
    <xf numFmtId="49" fontId="59" fillId="10" borderId="62" xfId="82" applyNumberFormat="1" applyFont="1" applyFill="1" applyBorder="1" applyAlignment="1">
      <alignment horizontal="left" wrapText="1"/>
    </xf>
    <xf numFmtId="49" fontId="59" fillId="10" borderId="62" xfId="82" applyNumberFormat="1" applyFont="1" applyFill="1" applyBorder="1" applyAlignment="1">
      <alignment horizontal="left"/>
    </xf>
    <xf numFmtId="4" fontId="59" fillId="10" borderId="62" xfId="82" applyNumberFormat="1" applyFont="1" applyFill="1" applyBorder="1" applyAlignment="1">
      <alignment horizontal="right"/>
    </xf>
    <xf numFmtId="3" fontId="59" fillId="10" borderId="62" xfId="82" applyNumberFormat="1" applyFont="1" applyFill="1" applyBorder="1" applyAlignment="1">
      <alignment horizontal="right"/>
    </xf>
    <xf numFmtId="0" fontId="1" fillId="0" borderId="0" xfId="82"/>
    <xf numFmtId="49" fontId="1" fillId="0" borderId="0" xfId="82" applyNumberFormat="1" applyAlignment="1">
      <alignment wrapText="1"/>
    </xf>
    <xf numFmtId="49" fontId="1" fillId="0" borderId="0" xfId="82" applyNumberFormat="1"/>
    <xf numFmtId="4" fontId="1" fillId="0" borderId="0" xfId="82" applyNumberFormat="1"/>
    <xf numFmtId="3" fontId="1" fillId="0" borderId="0" xfId="82" applyNumberFormat="1"/>
    <xf numFmtId="49" fontId="59" fillId="11" borderId="63" xfId="82" applyNumberFormat="1" applyFont="1" applyFill="1" applyBorder="1" applyAlignment="1">
      <alignment horizontal="left"/>
    </xf>
    <xf numFmtId="49" fontId="59" fillId="10" borderId="63" xfId="82" applyNumberFormat="1" applyFont="1" applyFill="1" applyBorder="1" applyAlignment="1">
      <alignment horizontal="left"/>
    </xf>
    <xf numFmtId="0" fontId="43" fillId="0" borderId="0" xfId="80" applyFont="1"/>
    <xf numFmtId="0" fontId="3" fillId="0" borderId="0" xfId="80" applyFont="1" applyAlignment="1">
      <alignment wrapText="1"/>
    </xf>
    <xf numFmtId="0" fontId="3" fillId="0" borderId="0" xfId="80" applyFont="1"/>
    <xf numFmtId="1" fontId="3" fillId="0" borderId="0" xfId="80" applyNumberFormat="1" applyFont="1" applyAlignment="1">
      <alignment horizontal="center"/>
    </xf>
    <xf numFmtId="177" fontId="3" fillId="0" borderId="0" xfId="80" applyNumberFormat="1" applyFont="1"/>
    <xf numFmtId="0" fontId="49" fillId="0" borderId="0" xfId="80" applyFont="1"/>
    <xf numFmtId="0" fontId="43" fillId="0" borderId="0" xfId="80" applyFont="1" applyFill="1"/>
    <xf numFmtId="0" fontId="49" fillId="0" borderId="0" xfId="80" applyFont="1" applyFill="1"/>
    <xf numFmtId="0" fontId="3" fillId="0" borderId="0" xfId="80" applyFont="1" applyFill="1"/>
    <xf numFmtId="0" fontId="48" fillId="0" borderId="9" xfId="80" applyFont="1" applyFill="1" applyBorder="1" applyAlignment="1">
      <alignment horizontal="left" vertical="center" wrapText="1"/>
    </xf>
    <xf numFmtId="0" fontId="48" fillId="0" borderId="55" xfId="80" applyFont="1" applyFill="1" applyBorder="1" applyAlignment="1">
      <alignment horizontal="center" vertical="center" wrapText="1"/>
    </xf>
    <xf numFmtId="1" fontId="48" fillId="0" borderId="55" xfId="80" applyNumberFormat="1" applyFont="1" applyFill="1" applyBorder="1" applyAlignment="1">
      <alignment horizontal="center" vertical="center" wrapText="1"/>
    </xf>
    <xf numFmtId="174" fontId="48" fillId="0" borderId="10" xfId="80" applyNumberFormat="1" applyFont="1" applyFill="1" applyBorder="1" applyAlignment="1">
      <alignment horizontal="right" vertical="center"/>
    </xf>
    <xf numFmtId="0" fontId="43" fillId="0" borderId="0" xfId="80" applyFont="1" applyBorder="1"/>
    <xf numFmtId="0" fontId="49" fillId="0" borderId="9" xfId="80" applyFont="1" applyFill="1" applyBorder="1" applyAlignment="1">
      <alignment vertical="center" wrapText="1"/>
    </xf>
    <xf numFmtId="0" fontId="49" fillId="0" borderId="0" xfId="80" applyFont="1" applyBorder="1"/>
    <xf numFmtId="0" fontId="3" fillId="0" borderId="0" xfId="80" applyFont="1" applyBorder="1"/>
    <xf numFmtId="0" fontId="49" fillId="0" borderId="43" xfId="80" applyFont="1" applyFill="1" applyBorder="1" applyAlignment="1">
      <alignment vertical="center" wrapText="1"/>
    </xf>
    <xf numFmtId="0" fontId="49" fillId="0" borderId="65" xfId="80" applyFont="1" applyFill="1" applyBorder="1" applyAlignment="1">
      <alignment horizontal="center" vertical="center"/>
    </xf>
    <xf numFmtId="1" fontId="49" fillId="0" borderId="65" xfId="80" applyNumberFormat="1" applyFont="1" applyFill="1" applyBorder="1" applyAlignment="1">
      <alignment horizontal="center" vertical="center"/>
    </xf>
    <xf numFmtId="174" fontId="49" fillId="0" borderId="65" xfId="80" applyNumberFormat="1" applyFont="1" applyFill="1" applyBorder="1" applyAlignment="1">
      <alignment vertical="center"/>
    </xf>
    <xf numFmtId="174" fontId="49" fillId="0" borderId="45" xfId="80" applyNumberFormat="1" applyFont="1" applyFill="1" applyBorder="1" applyAlignment="1">
      <alignment horizontal="right" vertical="center"/>
    </xf>
    <xf numFmtId="0" fontId="48" fillId="0" borderId="9" xfId="80" applyFont="1" applyFill="1" applyBorder="1" applyAlignment="1">
      <alignment vertical="center" wrapText="1"/>
    </xf>
    <xf numFmtId="0" fontId="43" fillId="0" borderId="0" xfId="80" applyFont="1" applyFill="1" applyBorder="1"/>
    <xf numFmtId="0" fontId="49" fillId="0" borderId="0" xfId="80" applyFont="1" applyFill="1" applyBorder="1"/>
    <xf numFmtId="0" fontId="4" fillId="0" borderId="0" xfId="80" applyFont="1" applyFill="1" applyBorder="1"/>
    <xf numFmtId="0" fontId="34" fillId="0" borderId="40" xfId="80" applyFont="1" applyFill="1" applyBorder="1" applyAlignment="1">
      <alignment horizontal="left" vertical="center" wrapText="1"/>
    </xf>
    <xf numFmtId="177" fontId="43" fillId="0" borderId="0" xfId="80" applyNumberFormat="1" applyFont="1"/>
    <xf numFmtId="0" fontId="52" fillId="0" borderId="0" xfId="1" applyFont="1" applyAlignment="1">
      <alignment wrapText="1"/>
    </xf>
    <xf numFmtId="177" fontId="49" fillId="0" borderId="0" xfId="80" applyNumberFormat="1" applyFont="1"/>
    <xf numFmtId="0" fontId="64" fillId="0" borderId="44" xfId="79" applyFont="1" applyBorder="1" applyAlignment="1">
      <alignment horizontal="centerContinuous" vertical="top"/>
    </xf>
    <xf numFmtId="0" fontId="8" fillId="0" borderId="44" xfId="79" applyFont="1" applyBorder="1" applyAlignment="1">
      <alignment horizontal="centerContinuous"/>
    </xf>
    <xf numFmtId="0" fontId="65" fillId="12" borderId="11" xfId="79" applyFont="1" applyFill="1" applyBorder="1" applyAlignment="1">
      <alignment horizontal="left"/>
    </xf>
    <xf numFmtId="0" fontId="66" fillId="12" borderId="66" xfId="79" applyFont="1" applyFill="1" applyBorder="1" applyAlignment="1">
      <alignment horizontal="centerContinuous"/>
    </xf>
    <xf numFmtId="0" fontId="67" fillId="12" borderId="12" xfId="79" applyFont="1" applyFill="1" applyBorder="1" applyAlignment="1">
      <alignment horizontal="left"/>
    </xf>
    <xf numFmtId="0" fontId="66" fillId="0" borderId="18" xfId="79" applyFont="1" applyBorder="1"/>
    <xf numFmtId="49" fontId="66" fillId="0" borderId="19" xfId="79" applyNumberFormat="1" applyFont="1" applyBorder="1" applyAlignment="1">
      <alignment horizontal="left"/>
    </xf>
    <xf numFmtId="0" fontId="8" fillId="0" borderId="34" xfId="79" applyFont="1" applyBorder="1"/>
    <xf numFmtId="0" fontId="66" fillId="0" borderId="37" xfId="79" applyFont="1" applyBorder="1"/>
    <xf numFmtId="0" fontId="66" fillId="0" borderId="35" xfId="79" applyFont="1" applyBorder="1"/>
    <xf numFmtId="0" fontId="66" fillId="0" borderId="3" xfId="79" applyFont="1" applyBorder="1"/>
    <xf numFmtId="0" fontId="66" fillId="0" borderId="21" xfId="79" applyFont="1" applyBorder="1" applyAlignment="1">
      <alignment horizontal="left"/>
    </xf>
    <xf numFmtId="0" fontId="65" fillId="0" borderId="34" xfId="79" applyFont="1" applyBorder="1"/>
    <xf numFmtId="49" fontId="66" fillId="0" borderId="21" xfId="79" applyNumberFormat="1" applyFont="1" applyBorder="1" applyAlignment="1">
      <alignment horizontal="left"/>
    </xf>
    <xf numFmtId="49" fontId="65" fillId="12" borderId="34" xfId="79" applyNumberFormat="1" applyFont="1" applyFill="1" applyBorder="1"/>
    <xf numFmtId="49" fontId="8" fillId="12" borderId="37" xfId="79" applyNumberFormat="1" applyFont="1" applyFill="1" applyBorder="1"/>
    <xf numFmtId="0" fontId="65" fillId="12" borderId="35" xfId="79" applyFont="1" applyFill="1" applyBorder="1"/>
    <xf numFmtId="0" fontId="8" fillId="12" borderId="35" xfId="79" applyFont="1" applyFill="1" applyBorder="1"/>
    <xf numFmtId="0" fontId="8" fillId="12" borderId="37" xfId="79" applyFont="1" applyFill="1" applyBorder="1"/>
    <xf numFmtId="0" fontId="66" fillId="0" borderId="3" xfId="79" applyFont="1" applyFill="1" applyBorder="1"/>
    <xf numFmtId="3" fontId="66" fillId="0" borderId="21" xfId="79" applyNumberFormat="1" applyFont="1" applyBorder="1" applyAlignment="1">
      <alignment horizontal="left"/>
    </xf>
    <xf numFmtId="0" fontId="4" fillId="0" borderId="0" xfId="79" applyFill="1"/>
    <xf numFmtId="49" fontId="65" fillId="12" borderId="9" xfId="79" applyNumberFormat="1" applyFont="1" applyFill="1" applyBorder="1"/>
    <xf numFmtId="49" fontId="8" fillId="12" borderId="67" xfId="79" applyNumberFormat="1" applyFont="1" applyFill="1" applyBorder="1"/>
    <xf numFmtId="0" fontId="65" fillId="12" borderId="0" xfId="79" applyFont="1" applyFill="1" applyBorder="1"/>
    <xf numFmtId="0" fontId="8" fillId="12" borderId="0" xfId="79" applyFont="1" applyFill="1" applyBorder="1"/>
    <xf numFmtId="49" fontId="66" fillId="0" borderId="3" xfId="79" applyNumberFormat="1" applyFont="1" applyBorder="1" applyAlignment="1">
      <alignment horizontal="left"/>
    </xf>
    <xf numFmtId="0" fontId="66" fillId="0" borderId="20" xfId="79" applyFont="1" applyBorder="1"/>
    <xf numFmtId="0" fontId="66" fillId="0" borderId="3" xfId="79" applyNumberFormat="1" applyFont="1" applyBorder="1"/>
    <xf numFmtId="0" fontId="66" fillId="0" borderId="38" xfId="79" applyNumberFormat="1" applyFont="1" applyBorder="1" applyAlignment="1">
      <alignment horizontal="left"/>
    </xf>
    <xf numFmtId="0" fontId="4" fillId="0" borderId="0" xfId="79" applyNumberFormat="1" applyBorder="1"/>
    <xf numFmtId="0" fontId="4" fillId="0" borderId="0" xfId="79" applyNumberFormat="1"/>
    <xf numFmtId="0" fontId="66" fillId="0" borderId="38" xfId="79" applyFont="1" applyBorder="1" applyAlignment="1">
      <alignment horizontal="left"/>
    </xf>
    <xf numFmtId="0" fontId="66" fillId="0" borderId="3" xfId="79" applyFont="1" applyFill="1" applyBorder="1" applyAlignment="1"/>
    <xf numFmtId="0" fontId="66" fillId="0" borderId="38" xfId="79" applyFont="1" applyFill="1" applyBorder="1" applyAlignment="1"/>
    <xf numFmtId="0" fontId="4" fillId="0" borderId="0" xfId="79" applyFont="1" applyFill="1" applyBorder="1" applyAlignment="1"/>
    <xf numFmtId="0" fontId="66" fillId="0" borderId="3" xfId="79" applyFont="1" applyBorder="1" applyAlignment="1"/>
    <xf numFmtId="0" fontId="66" fillId="0" borderId="38" xfId="79" applyFont="1" applyBorder="1" applyAlignment="1"/>
    <xf numFmtId="3" fontId="4" fillId="0" borderId="0" xfId="79" applyNumberFormat="1"/>
    <xf numFmtId="0" fontId="66" fillId="0" borderId="34" xfId="79" applyFont="1" applyBorder="1"/>
    <xf numFmtId="0" fontId="66" fillId="0" borderId="18" xfId="79" applyFont="1" applyBorder="1" applyAlignment="1">
      <alignment horizontal="left"/>
    </xf>
    <xf numFmtId="0" fontId="66" fillId="0" borderId="32" xfId="79" applyFont="1" applyBorder="1" applyAlignment="1">
      <alignment horizontal="left"/>
    </xf>
    <xf numFmtId="0" fontId="64" fillId="0" borderId="68" xfId="79" applyFont="1" applyBorder="1" applyAlignment="1">
      <alignment horizontal="centerContinuous" vertical="center"/>
    </xf>
    <xf numFmtId="0" fontId="68" fillId="0" borderId="69" xfId="79" applyFont="1" applyBorder="1" applyAlignment="1">
      <alignment horizontal="centerContinuous" vertical="center"/>
    </xf>
    <xf numFmtId="0" fontId="8" fillId="0" borderId="69" xfId="79" applyFont="1" applyBorder="1" applyAlignment="1">
      <alignment horizontal="centerContinuous" vertical="center"/>
    </xf>
    <xf numFmtId="0" fontId="8" fillId="0" borderId="70" xfId="79" applyFont="1" applyBorder="1" applyAlignment="1">
      <alignment horizontal="centerContinuous" vertical="center"/>
    </xf>
    <xf numFmtId="0" fontId="65" fillId="12" borderId="40" xfId="79" applyFont="1" applyFill="1" applyBorder="1" applyAlignment="1">
      <alignment horizontal="left"/>
    </xf>
    <xf numFmtId="0" fontId="8" fillId="12" borderId="41" xfId="79" applyFont="1" applyFill="1" applyBorder="1" applyAlignment="1">
      <alignment horizontal="left"/>
    </xf>
    <xf numFmtId="0" fontId="8" fillId="12" borderId="42" xfId="79" applyFont="1" applyFill="1" applyBorder="1" applyAlignment="1">
      <alignment horizontal="centerContinuous"/>
    </xf>
    <xf numFmtId="0" fontId="65" fillId="12" borderId="41" xfId="79" applyFont="1" applyFill="1" applyBorder="1" applyAlignment="1">
      <alignment horizontal="centerContinuous"/>
    </xf>
    <xf numFmtId="0" fontId="8" fillId="12" borderId="41" xfId="79" applyFont="1" applyFill="1" applyBorder="1" applyAlignment="1">
      <alignment horizontal="centerContinuous"/>
    </xf>
    <xf numFmtId="0" fontId="8" fillId="0" borderId="1" xfId="79" applyFont="1" applyBorder="1"/>
    <xf numFmtId="0" fontId="8" fillId="0" borderId="31" xfId="79" applyFont="1" applyBorder="1"/>
    <xf numFmtId="3" fontId="8" fillId="0" borderId="19" xfId="79" applyNumberFormat="1" applyFont="1" applyBorder="1"/>
    <xf numFmtId="0" fontId="8" fillId="0" borderId="11" xfId="79" applyFont="1" applyBorder="1"/>
    <xf numFmtId="3" fontId="8" fillId="0" borderId="12" xfId="79" applyNumberFormat="1" applyFont="1" applyBorder="1"/>
    <xf numFmtId="0" fontId="8" fillId="0" borderId="66" xfId="79" applyFont="1" applyBorder="1"/>
    <xf numFmtId="3" fontId="8" fillId="0" borderId="35" xfId="79" applyNumberFormat="1" applyFont="1" applyBorder="1"/>
    <xf numFmtId="0" fontId="8" fillId="0" borderId="37" xfId="79" applyFont="1" applyBorder="1"/>
    <xf numFmtId="0" fontId="8" fillId="0" borderId="17" xfId="79" applyFont="1" applyBorder="1"/>
    <xf numFmtId="0" fontId="8" fillId="0" borderId="31" xfId="79" applyFont="1" applyBorder="1" applyAlignment="1">
      <alignment shrinkToFit="1"/>
    </xf>
    <xf numFmtId="0" fontId="8" fillId="0" borderId="30" xfId="79" applyFont="1" applyBorder="1"/>
    <xf numFmtId="0" fontId="8" fillId="0" borderId="9" xfId="79" applyFont="1" applyBorder="1"/>
    <xf numFmtId="0" fontId="8" fillId="0" borderId="0" xfId="79" applyFont="1" applyBorder="1"/>
    <xf numFmtId="3" fontId="8" fillId="0" borderId="61" xfId="79" applyNumberFormat="1" applyFont="1" applyBorder="1"/>
    <xf numFmtId="0" fontId="8" fillId="0" borderId="71" xfId="79" applyFont="1" applyBorder="1"/>
    <xf numFmtId="3" fontId="8" fillId="0" borderId="73" xfId="79" applyNumberFormat="1" applyFont="1" applyBorder="1"/>
    <xf numFmtId="0" fontId="8" fillId="0" borderId="72" xfId="79" applyFont="1" applyBorder="1"/>
    <xf numFmtId="0" fontId="65" fillId="12" borderId="11" xfId="79" applyFont="1" applyFill="1" applyBorder="1"/>
    <xf numFmtId="0" fontId="65" fillId="12" borderId="12" xfId="79" applyFont="1" applyFill="1" applyBorder="1"/>
    <xf numFmtId="0" fontId="65" fillId="12" borderId="66" xfId="79" applyFont="1" applyFill="1" applyBorder="1"/>
    <xf numFmtId="0" fontId="65" fillId="12" borderId="57" xfId="79" applyFont="1" applyFill="1" applyBorder="1"/>
    <xf numFmtId="0" fontId="65" fillId="12" borderId="13" xfId="79" applyFont="1" applyFill="1" applyBorder="1"/>
    <xf numFmtId="0" fontId="8" fillId="0" borderId="67" xfId="79" applyFont="1" applyBorder="1"/>
    <xf numFmtId="0" fontId="8" fillId="0" borderId="0" xfId="79" applyFont="1"/>
    <xf numFmtId="0" fontId="8" fillId="0" borderId="46" xfId="79" applyFont="1" applyBorder="1"/>
    <xf numFmtId="0" fontId="8" fillId="0" borderId="10" xfId="79" applyFont="1" applyBorder="1"/>
    <xf numFmtId="0" fontId="8" fillId="0" borderId="0" xfId="79" applyFont="1" applyBorder="1" applyAlignment="1">
      <alignment horizontal="right"/>
    </xf>
    <xf numFmtId="179" fontId="8" fillId="0" borderId="0" xfId="79" applyNumberFormat="1" applyFont="1" applyBorder="1"/>
    <xf numFmtId="0" fontId="8" fillId="0" borderId="0" xfId="79" applyFont="1" applyFill="1" applyBorder="1"/>
    <xf numFmtId="0" fontId="8" fillId="0" borderId="74" xfId="79" applyFont="1" applyBorder="1"/>
    <xf numFmtId="0" fontId="8" fillId="0" borderId="39" xfId="79" applyFont="1" applyBorder="1"/>
    <xf numFmtId="0" fontId="8" fillId="0" borderId="33" xfId="79" applyFont="1" applyBorder="1"/>
    <xf numFmtId="0" fontId="8" fillId="0" borderId="28" xfId="79" applyFont="1" applyBorder="1"/>
    <xf numFmtId="180" fontId="8" fillId="0" borderId="48" xfId="79" applyNumberFormat="1" applyFont="1" applyBorder="1" applyAlignment="1">
      <alignment horizontal="right"/>
    </xf>
    <xf numFmtId="0" fontId="8" fillId="0" borderId="48" xfId="79" applyFont="1" applyBorder="1"/>
    <xf numFmtId="0" fontId="8" fillId="0" borderId="35" xfId="79" applyFont="1" applyBorder="1"/>
    <xf numFmtId="180" fontId="8" fillId="0" borderId="37" xfId="79" applyNumberFormat="1" applyFont="1" applyBorder="1" applyAlignment="1">
      <alignment horizontal="right"/>
    </xf>
    <xf numFmtId="0" fontId="68" fillId="12" borderId="71" xfId="79" applyFont="1" applyFill="1" applyBorder="1"/>
    <xf numFmtId="0" fontId="68" fillId="12" borderId="73" xfId="79" applyFont="1" applyFill="1" applyBorder="1"/>
    <xf numFmtId="0" fontId="68" fillId="12" borderId="72" xfId="79" applyFont="1" applyFill="1" applyBorder="1"/>
    <xf numFmtId="0" fontId="4" fillId="0" borderId="0" xfId="79" applyAlignment="1">
      <alignment vertical="justify"/>
    </xf>
    <xf numFmtId="0" fontId="65" fillId="0" borderId="79" xfId="1422" applyFont="1" applyBorder="1"/>
    <xf numFmtId="0" fontId="8" fillId="0" borderId="79" xfId="1422" applyFont="1" applyBorder="1"/>
    <xf numFmtId="0" fontId="8" fillId="0" borderId="79" xfId="1422" applyFont="1" applyBorder="1" applyAlignment="1">
      <alignment horizontal="right"/>
    </xf>
    <xf numFmtId="0" fontId="8" fillId="0" borderId="80" xfId="1422" applyFont="1" applyBorder="1"/>
    <xf numFmtId="0" fontId="66" fillId="0" borderId="79" xfId="1422" applyNumberFormat="1" applyFont="1" applyBorder="1" applyAlignment="1">
      <alignment horizontal="left" vertical="center"/>
    </xf>
    <xf numFmtId="0" fontId="8" fillId="0" borderId="81" xfId="79" applyNumberFormat="1" applyFont="1" applyBorder="1"/>
    <xf numFmtId="0" fontId="65" fillId="0" borderId="84" xfId="1422" applyFont="1" applyBorder="1"/>
    <xf numFmtId="0" fontId="8" fillId="0" borderId="84" xfId="1422" applyFont="1" applyBorder="1"/>
    <xf numFmtId="0" fontId="8" fillId="0" borderId="84" xfId="1422" applyFont="1" applyBorder="1" applyAlignment="1">
      <alignment horizontal="right"/>
    </xf>
    <xf numFmtId="49" fontId="64" fillId="0" borderId="0" xfId="79" applyNumberFormat="1" applyFont="1" applyAlignment="1">
      <alignment horizontal="centerContinuous"/>
    </xf>
    <xf numFmtId="0" fontId="64" fillId="0" borderId="0" xfId="79" applyFont="1" applyAlignment="1">
      <alignment horizontal="centerContinuous"/>
    </xf>
    <xf numFmtId="0" fontId="64" fillId="0" borderId="0" xfId="79" applyFont="1" applyBorder="1" applyAlignment="1">
      <alignment horizontal="centerContinuous"/>
    </xf>
    <xf numFmtId="0" fontId="72" fillId="0" borderId="0" xfId="1422" applyFill="1" applyAlignment="1">
      <alignment vertical="center"/>
    </xf>
    <xf numFmtId="9" fontId="72" fillId="0" borderId="0" xfId="1424" applyFont="1" applyFill="1" applyAlignment="1">
      <alignment vertical="center"/>
    </xf>
    <xf numFmtId="49" fontId="65" fillId="12" borderId="40" xfId="79" applyNumberFormat="1" applyFont="1" applyFill="1" applyBorder="1" applyAlignment="1">
      <alignment horizontal="center"/>
    </xf>
    <xf numFmtId="0" fontId="65" fillId="12" borderId="41" xfId="79" applyFont="1" applyFill="1" applyBorder="1" applyAlignment="1">
      <alignment horizontal="center"/>
    </xf>
    <xf numFmtId="0" fontId="65" fillId="12" borderId="42" xfId="79" applyFont="1" applyFill="1" applyBorder="1" applyAlignment="1">
      <alignment horizontal="center"/>
    </xf>
    <xf numFmtId="0" fontId="65" fillId="12" borderId="87" xfId="79" applyFont="1" applyFill="1" applyBorder="1" applyAlignment="1">
      <alignment horizontal="center"/>
    </xf>
    <xf numFmtId="0" fontId="65" fillId="12" borderId="26" xfId="79" applyFont="1" applyFill="1" applyBorder="1" applyAlignment="1">
      <alignment horizontal="center"/>
    </xf>
    <xf numFmtId="0" fontId="65" fillId="12" borderId="27" xfId="79" applyFont="1" applyFill="1" applyBorder="1" applyAlignment="1">
      <alignment horizontal="center"/>
    </xf>
    <xf numFmtId="49" fontId="66" fillId="0" borderId="9" xfId="79" applyNumberFormat="1" applyFont="1" applyBorder="1"/>
    <xf numFmtId="0" fontId="66" fillId="0" borderId="0" xfId="79" applyFont="1" applyBorder="1"/>
    <xf numFmtId="3" fontId="8" fillId="0" borderId="10" xfId="79" applyNumberFormat="1" applyFont="1" applyBorder="1"/>
    <xf numFmtId="3" fontId="8" fillId="0" borderId="67" xfId="79" applyNumberFormat="1" applyFont="1" applyBorder="1"/>
    <xf numFmtId="3" fontId="8" fillId="0" borderId="55" xfId="79" applyNumberFormat="1" applyFont="1" applyBorder="1"/>
    <xf numFmtId="3" fontId="8" fillId="0" borderId="88" xfId="79" applyNumberFormat="1" applyFont="1" applyBorder="1"/>
    <xf numFmtId="3" fontId="4" fillId="0" borderId="0" xfId="79" applyNumberFormat="1" applyBorder="1"/>
    <xf numFmtId="0" fontId="65" fillId="12" borderId="40" xfId="79" applyFont="1" applyFill="1" applyBorder="1"/>
    <xf numFmtId="0" fontId="65" fillId="12" borderId="41" xfId="79" applyFont="1" applyFill="1" applyBorder="1"/>
    <xf numFmtId="3" fontId="65" fillId="12" borderId="42" xfId="79" applyNumberFormat="1" applyFont="1" applyFill="1" applyBorder="1"/>
    <xf numFmtId="3" fontId="65" fillId="12" borderId="87" xfId="79" applyNumberFormat="1" applyFont="1" applyFill="1" applyBorder="1"/>
    <xf numFmtId="3" fontId="65" fillId="12" borderId="26" xfId="79" applyNumberFormat="1" applyFont="1" applyFill="1" applyBorder="1"/>
    <xf numFmtId="3" fontId="65" fillId="12" borderId="27" xfId="79" applyNumberFormat="1" applyFont="1" applyFill="1" applyBorder="1"/>
    <xf numFmtId="0" fontId="23" fillId="0" borderId="0" xfId="79" applyFont="1"/>
    <xf numFmtId="3" fontId="64" fillId="0" borderId="0" xfId="79" applyNumberFormat="1" applyFont="1" applyAlignment="1">
      <alignment horizontal="centerContinuous"/>
    </xf>
    <xf numFmtId="0" fontId="8" fillId="12" borderId="13" xfId="79" applyFont="1" applyFill="1" applyBorder="1"/>
    <xf numFmtId="0" fontId="65" fillId="12" borderId="56" xfId="79" applyFont="1" applyFill="1" applyBorder="1" applyAlignment="1">
      <alignment horizontal="right"/>
    </xf>
    <xf numFmtId="0" fontId="65" fillId="12" borderId="12" xfId="79" applyFont="1" applyFill="1" applyBorder="1" applyAlignment="1">
      <alignment horizontal="right"/>
    </xf>
    <xf numFmtId="0" fontId="65" fillId="12" borderId="66" xfId="79" applyFont="1" applyFill="1" applyBorder="1" applyAlignment="1">
      <alignment horizontal="center"/>
    </xf>
    <xf numFmtId="4" fontId="67" fillId="12" borderId="12" xfId="79" applyNumberFormat="1" applyFont="1" applyFill="1" applyBorder="1" applyAlignment="1">
      <alignment horizontal="right"/>
    </xf>
    <xf numFmtId="4" fontId="67" fillId="12" borderId="13" xfId="79" applyNumberFormat="1" applyFont="1" applyFill="1" applyBorder="1" applyAlignment="1">
      <alignment horizontal="right"/>
    </xf>
    <xf numFmtId="0" fontId="8" fillId="0" borderId="32" xfId="79" applyFont="1" applyBorder="1"/>
    <xf numFmtId="3" fontId="8" fillId="0" borderId="17" xfId="79" applyNumberFormat="1" applyFont="1" applyBorder="1" applyAlignment="1">
      <alignment horizontal="right"/>
    </xf>
    <xf numFmtId="180" fontId="8" fillId="0" borderId="3" xfId="79" applyNumberFormat="1" applyFont="1" applyBorder="1" applyAlignment="1">
      <alignment horizontal="right"/>
    </xf>
    <xf numFmtId="3" fontId="8" fillId="0" borderId="74" xfId="79" applyNumberFormat="1" applyFont="1" applyBorder="1" applyAlignment="1">
      <alignment horizontal="right"/>
    </xf>
    <xf numFmtId="4" fontId="8" fillId="0" borderId="31" xfId="79" applyNumberFormat="1" applyFont="1" applyBorder="1" applyAlignment="1">
      <alignment horizontal="right"/>
    </xf>
    <xf numFmtId="3" fontId="8" fillId="0" borderId="32" xfId="79" applyNumberFormat="1" applyFont="1" applyBorder="1" applyAlignment="1">
      <alignment horizontal="right"/>
    </xf>
    <xf numFmtId="0" fontId="8" fillId="12" borderId="71" xfId="79" applyFont="1" applyFill="1" applyBorder="1"/>
    <xf numFmtId="0" fontId="65" fillId="12" borderId="73" xfId="79" applyFont="1" applyFill="1" applyBorder="1"/>
    <xf numFmtId="0" fontId="8" fillId="12" borderId="73" xfId="79" applyFont="1" applyFill="1" applyBorder="1"/>
    <xf numFmtId="4" fontId="8" fillId="12" borderId="76" xfId="79" applyNumberFormat="1" applyFont="1" applyFill="1" applyBorder="1"/>
    <xf numFmtId="4" fontId="8" fillId="12" borderId="71" xfId="79" applyNumberFormat="1" applyFont="1" applyFill="1" applyBorder="1"/>
    <xf numFmtId="4" fontId="8" fillId="12" borderId="73" xfId="79" applyNumberFormat="1" applyFont="1" applyFill="1" applyBorder="1"/>
    <xf numFmtId="3" fontId="35" fillId="0" borderId="0" xfId="79" applyNumberFormat="1" applyFont="1"/>
    <xf numFmtId="4" fontId="35" fillId="0" borderId="0" xfId="79" applyNumberFormat="1" applyFont="1"/>
    <xf numFmtId="0" fontId="74" fillId="0" borderId="0" xfId="1422" applyFont="1" applyFill="1" applyAlignment="1">
      <alignment vertical="center"/>
    </xf>
    <xf numFmtId="0" fontId="72" fillId="0" borderId="0" xfId="1422" applyFont="1" applyBorder="1" applyAlignment="1">
      <alignment vertical="center"/>
    </xf>
    <xf numFmtId="0" fontId="72" fillId="0" borderId="67" xfId="1422" applyFont="1" applyBorder="1" applyAlignment="1">
      <alignment vertical="center"/>
    </xf>
    <xf numFmtId="0" fontId="72" fillId="0" borderId="0" xfId="1422" applyFont="1" applyAlignment="1">
      <alignment vertical="center"/>
    </xf>
    <xf numFmtId="0" fontId="8" fillId="0" borderId="0" xfId="1422" applyFont="1" applyAlignment="1">
      <alignment vertical="center"/>
    </xf>
    <xf numFmtId="0" fontId="75" fillId="0" borderId="0" xfId="1422" applyFont="1" applyAlignment="1">
      <alignment horizontal="centerContinuous" vertical="center"/>
    </xf>
    <xf numFmtId="0" fontId="76" fillId="0" borderId="0" xfId="1422" applyFont="1" applyAlignment="1">
      <alignment horizontal="centerContinuous" vertical="center"/>
    </xf>
    <xf numFmtId="0" fontId="76" fillId="0" borderId="0" xfId="1422" applyFont="1" applyAlignment="1">
      <alignment horizontal="center" vertical="center"/>
    </xf>
    <xf numFmtId="0" fontId="76" fillId="0" borderId="0" xfId="1422" applyFont="1" applyAlignment="1">
      <alignment horizontal="right" vertical="center"/>
    </xf>
    <xf numFmtId="0" fontId="65" fillId="0" borderId="79" xfId="1422" applyFont="1" applyBorder="1" applyAlignment="1">
      <alignment vertical="center"/>
    </xf>
    <xf numFmtId="0" fontId="77" fillId="0" borderId="79" xfId="1422" applyFont="1" applyBorder="1" applyAlignment="1">
      <alignment vertical="center"/>
    </xf>
    <xf numFmtId="0" fontId="65" fillId="0" borderId="84" xfId="1422" applyFont="1" applyBorder="1" applyAlignment="1">
      <alignment vertical="center"/>
    </xf>
    <xf numFmtId="0" fontId="66" fillId="0" borderId="0" xfId="1422" applyFont="1" applyAlignment="1">
      <alignment vertical="center"/>
    </xf>
    <xf numFmtId="0" fontId="8" fillId="0" borderId="0" xfId="1422" applyFont="1" applyAlignment="1">
      <alignment horizontal="center" vertical="center"/>
    </xf>
    <xf numFmtId="0" fontId="8" fillId="0" borderId="0" xfId="1422" applyFont="1" applyAlignment="1">
      <alignment horizontal="right" vertical="center"/>
    </xf>
    <xf numFmtId="0" fontId="74" fillId="0" borderId="18" xfId="1422" applyFont="1" applyFill="1" applyBorder="1" applyAlignment="1">
      <alignment vertical="center"/>
    </xf>
    <xf numFmtId="0" fontId="74" fillId="0" borderId="0" xfId="1422" applyFont="1" applyFill="1" applyBorder="1" applyAlignment="1">
      <alignment vertical="center"/>
    </xf>
    <xf numFmtId="0" fontId="65" fillId="0" borderId="3" xfId="1422" applyFont="1" applyFill="1" applyBorder="1" applyAlignment="1">
      <alignment horizontal="center" vertical="center"/>
    </xf>
    <xf numFmtId="49" fontId="65" fillId="0" borderId="3" xfId="1422" applyNumberFormat="1" applyFont="1" applyFill="1" applyBorder="1" applyAlignment="1">
      <alignment horizontal="left" vertical="center"/>
    </xf>
    <xf numFmtId="0" fontId="65" fillId="0" borderId="3" xfId="1422" applyFont="1" applyFill="1" applyBorder="1" applyAlignment="1">
      <alignment vertical="center"/>
    </xf>
    <xf numFmtId="0" fontId="8" fillId="0" borderId="3" xfId="1422" applyFont="1" applyFill="1" applyBorder="1" applyAlignment="1">
      <alignment horizontal="center" vertical="center"/>
    </xf>
    <xf numFmtId="0" fontId="8" fillId="0" borderId="3" xfId="1422" applyNumberFormat="1" applyFont="1" applyFill="1" applyBorder="1" applyAlignment="1">
      <alignment horizontal="right" vertical="center"/>
    </xf>
    <xf numFmtId="0" fontId="8" fillId="0" borderId="36" xfId="1422" applyNumberFormat="1" applyFont="1" applyFill="1" applyBorder="1" applyAlignment="1">
      <alignment vertical="center"/>
    </xf>
    <xf numFmtId="0" fontId="74" fillId="0" borderId="3" xfId="1422" applyFont="1" applyFill="1" applyBorder="1" applyAlignment="1">
      <alignment vertical="center"/>
    </xf>
    <xf numFmtId="0" fontId="72" fillId="0" borderId="0" xfId="1422" applyFont="1" applyFill="1" applyBorder="1" applyAlignment="1">
      <alignment vertical="center"/>
    </xf>
    <xf numFmtId="0" fontId="72" fillId="0" borderId="67" xfId="1422" applyFont="1" applyFill="1" applyBorder="1" applyAlignment="1">
      <alignment vertical="center"/>
    </xf>
    <xf numFmtId="0" fontId="72" fillId="0" borderId="0" xfId="1422" applyFont="1" applyFill="1" applyAlignment="1">
      <alignment vertical="center"/>
    </xf>
    <xf numFmtId="0" fontId="77" fillId="0" borderId="3" xfId="1422" applyFont="1" applyFill="1" applyBorder="1" applyAlignment="1">
      <alignment horizontal="center" vertical="center"/>
    </xf>
    <xf numFmtId="49" fontId="77" fillId="0" borderId="3" xfId="1422" applyNumberFormat="1" applyFont="1" applyFill="1" applyBorder="1" applyAlignment="1">
      <alignment horizontal="left" vertical="center"/>
    </xf>
    <xf numFmtId="0" fontId="79" fillId="0" borderId="3" xfId="1422" applyFont="1" applyFill="1" applyBorder="1" applyAlignment="1">
      <alignment vertical="top" wrapText="1"/>
    </xf>
    <xf numFmtId="49" fontId="77" fillId="0" borderId="3" xfId="1422" applyNumberFormat="1" applyFont="1" applyFill="1" applyBorder="1" applyAlignment="1">
      <alignment horizontal="center" vertical="center" shrinkToFit="1"/>
    </xf>
    <xf numFmtId="4" fontId="77" fillId="0" borderId="3" xfId="1422" applyNumberFormat="1" applyFont="1" applyFill="1" applyBorder="1" applyAlignment="1">
      <alignment horizontal="right" vertical="center"/>
    </xf>
    <xf numFmtId="181" fontId="77" fillId="0" borderId="3" xfId="1422" applyNumberFormat="1" applyFont="1" applyFill="1" applyBorder="1" applyAlignment="1">
      <alignment horizontal="right" vertical="center"/>
    </xf>
    <xf numFmtId="181" fontId="77" fillId="0" borderId="36" xfId="1422" applyNumberFormat="1" applyFont="1" applyFill="1" applyBorder="1" applyAlignment="1">
      <alignment vertical="center"/>
    </xf>
    <xf numFmtId="0" fontId="77" fillId="0" borderId="3" xfId="1422" applyFont="1" applyFill="1" applyBorder="1" applyAlignment="1">
      <alignment vertical="top" wrapText="1"/>
    </xf>
    <xf numFmtId="0" fontId="74" fillId="0" borderId="3" xfId="1422" applyFont="1" applyFill="1" applyBorder="1" applyAlignment="1">
      <alignment vertical="center" wrapText="1"/>
    </xf>
    <xf numFmtId="0" fontId="74" fillId="0" borderId="0" xfId="1422" applyFont="1" applyFill="1" applyBorder="1" applyAlignment="1">
      <alignment vertical="center" wrapText="1"/>
    </xf>
    <xf numFmtId="0" fontId="77" fillId="0" borderId="3" xfId="1422" applyFont="1" applyFill="1" applyBorder="1" applyAlignment="1">
      <alignment vertical="center" wrapText="1"/>
    </xf>
    <xf numFmtId="49" fontId="80" fillId="0" borderId="3" xfId="1422" applyNumberFormat="1" applyFont="1" applyFill="1" applyBorder="1" applyAlignment="1">
      <alignment horizontal="left" vertical="center"/>
    </xf>
    <xf numFmtId="0" fontId="80" fillId="0" borderId="3" xfId="1422" applyFont="1" applyFill="1" applyBorder="1" applyAlignment="1">
      <alignment vertical="center"/>
    </xf>
    <xf numFmtId="4" fontId="8" fillId="0" borderId="3" xfId="1422" applyNumberFormat="1" applyFont="1" applyFill="1" applyBorder="1" applyAlignment="1">
      <alignment horizontal="right" vertical="center"/>
    </xf>
    <xf numFmtId="181" fontId="81" fillId="0" borderId="3" xfId="1422" applyNumberFormat="1" applyFont="1" applyFill="1" applyBorder="1" applyAlignment="1">
      <alignment horizontal="right" vertical="center"/>
    </xf>
    <xf numFmtId="181" fontId="65" fillId="0" borderId="36" xfId="1422" applyNumberFormat="1" applyFont="1" applyFill="1" applyBorder="1" applyAlignment="1">
      <alignment vertical="center"/>
    </xf>
    <xf numFmtId="181" fontId="8" fillId="0" borderId="3" xfId="1422" applyNumberFormat="1" applyFont="1" applyFill="1" applyBorder="1" applyAlignment="1">
      <alignment horizontal="right" vertical="center"/>
    </xf>
    <xf numFmtId="181" fontId="8" fillId="0" borderId="36" xfId="1422" applyNumberFormat="1" applyFont="1" applyFill="1" applyBorder="1" applyAlignment="1">
      <alignment vertical="center"/>
    </xf>
    <xf numFmtId="0" fontId="82" fillId="0" borderId="3" xfId="1422" applyFont="1" applyFill="1" applyBorder="1" applyAlignment="1">
      <alignment vertical="center" wrapText="1"/>
    </xf>
    <xf numFmtId="0" fontId="79" fillId="0" borderId="3" xfId="1422" applyFont="1" applyFill="1" applyBorder="1" applyAlignment="1">
      <alignment vertical="center" wrapText="1"/>
    </xf>
    <xf numFmtId="4" fontId="77" fillId="0" borderId="36" xfId="1422" applyNumberFormat="1" applyFont="1" applyFill="1" applyBorder="1" applyAlignment="1">
      <alignment vertical="center"/>
    </xf>
    <xf numFmtId="0" fontId="83" fillId="0" borderId="3" xfId="79" applyFont="1" applyFill="1" applyBorder="1" applyAlignment="1">
      <alignment vertical="center"/>
    </xf>
    <xf numFmtId="0" fontId="77" fillId="0" borderId="0" xfId="79" applyFont="1" applyFill="1"/>
    <xf numFmtId="4" fontId="77" fillId="0" borderId="0" xfId="1422" applyNumberFormat="1" applyFont="1" applyFill="1" applyBorder="1" applyAlignment="1">
      <alignment horizontal="right" vertical="center"/>
    </xf>
    <xf numFmtId="0" fontId="84" fillId="0" borderId="3" xfId="79" applyFont="1" applyBorder="1" applyAlignment="1">
      <alignment wrapText="1"/>
    </xf>
    <xf numFmtId="0" fontId="84" fillId="0" borderId="0" xfId="79" applyFont="1" applyBorder="1" applyAlignment="1">
      <alignment wrapText="1"/>
    </xf>
    <xf numFmtId="3" fontId="72" fillId="0" borderId="0" xfId="1422" applyNumberFormat="1" applyFill="1" applyAlignment="1">
      <alignment vertical="center"/>
    </xf>
    <xf numFmtId="0" fontId="72" fillId="0" borderId="3" xfId="1422" applyFill="1" applyBorder="1" applyAlignment="1">
      <alignment vertical="center"/>
    </xf>
    <xf numFmtId="0" fontId="72" fillId="0" borderId="0" xfId="1422" applyFill="1" applyBorder="1" applyAlignment="1">
      <alignment vertical="center"/>
    </xf>
    <xf numFmtId="0" fontId="85" fillId="0" borderId="3" xfId="1422" applyFont="1" applyFill="1" applyBorder="1" applyAlignment="1">
      <alignment vertical="center"/>
    </xf>
    <xf numFmtId="0" fontId="85" fillId="0" borderId="0" xfId="1422" applyFont="1" applyFill="1" applyBorder="1" applyAlignment="1">
      <alignment vertical="center"/>
    </xf>
    <xf numFmtId="0" fontId="85" fillId="0" borderId="0" xfId="1422" applyFont="1" applyFill="1" applyAlignment="1">
      <alignment vertical="center"/>
    </xf>
    <xf numFmtId="0" fontId="72" fillId="0" borderId="43" xfId="1422" applyFont="1" applyFill="1" applyBorder="1" applyAlignment="1">
      <alignment vertical="center"/>
    </xf>
    <xf numFmtId="0" fontId="72" fillId="0" borderId="44" xfId="1422" applyFont="1" applyFill="1" applyBorder="1" applyAlignment="1">
      <alignment vertical="center"/>
    </xf>
    <xf numFmtId="0" fontId="72" fillId="0" borderId="45" xfId="1422" applyFont="1" applyFill="1" applyBorder="1" applyAlignment="1">
      <alignment vertical="center"/>
    </xf>
    <xf numFmtId="0" fontId="72" fillId="0" borderId="91" xfId="1422" applyFont="1" applyFill="1" applyBorder="1" applyAlignment="1">
      <alignment vertical="center"/>
    </xf>
    <xf numFmtId="0" fontId="77" fillId="0" borderId="92" xfId="79" applyFont="1" applyFill="1" applyBorder="1" applyAlignment="1">
      <alignment vertical="center" wrapText="1"/>
    </xf>
    <xf numFmtId="0" fontId="86" fillId="0" borderId="3" xfId="1422" applyFont="1" applyFill="1" applyBorder="1" applyAlignment="1">
      <alignment vertical="center"/>
    </xf>
    <xf numFmtId="0" fontId="86" fillId="0" borderId="0" xfId="1422" applyFont="1" applyFill="1" applyBorder="1" applyAlignment="1">
      <alignment vertical="center"/>
    </xf>
    <xf numFmtId="0" fontId="86" fillId="0" borderId="0" xfId="1422" applyFont="1" applyFill="1" applyAlignment="1">
      <alignment vertical="center"/>
    </xf>
    <xf numFmtId="0" fontId="72" fillId="0" borderId="1" xfId="1422" applyFont="1" applyFill="1" applyBorder="1" applyAlignment="1">
      <alignment vertical="center"/>
    </xf>
    <xf numFmtId="0" fontId="72" fillId="0" borderId="55" xfId="1422" applyFont="1" applyFill="1" applyBorder="1" applyAlignment="1">
      <alignment vertical="center"/>
    </xf>
    <xf numFmtId="0" fontId="72" fillId="0" borderId="10" xfId="1422" applyFont="1" applyFill="1" applyBorder="1" applyAlignment="1">
      <alignment vertical="center"/>
    </xf>
    <xf numFmtId="0" fontId="77" fillId="0" borderId="3" xfId="166" applyFont="1" applyFill="1" applyBorder="1" applyAlignment="1">
      <alignment horizontal="left" vertical="center" wrapText="1"/>
    </xf>
    <xf numFmtId="0" fontId="47" fillId="0" borderId="3" xfId="1422" applyFont="1" applyFill="1" applyBorder="1" applyAlignment="1">
      <alignment vertical="center" wrapText="1"/>
    </xf>
    <xf numFmtId="0" fontId="77" fillId="0" borderId="92" xfId="79" applyFont="1" applyFill="1" applyBorder="1" applyAlignment="1">
      <alignment horizontal="center" vertical="center"/>
    </xf>
    <xf numFmtId="49" fontId="77" fillId="0" borderId="92" xfId="79" applyNumberFormat="1" applyFont="1" applyFill="1" applyBorder="1" applyAlignment="1">
      <alignment horizontal="center" vertical="center" shrinkToFit="1"/>
    </xf>
    <xf numFmtId="4" fontId="77" fillId="0" borderId="92" xfId="79" applyNumberFormat="1" applyFont="1" applyFill="1" applyBorder="1" applyAlignment="1">
      <alignment horizontal="right" vertical="center"/>
    </xf>
    <xf numFmtId="4" fontId="77" fillId="0" borderId="93" xfId="79" applyNumberFormat="1" applyFont="1" applyFill="1" applyBorder="1" applyAlignment="1">
      <alignment vertical="center"/>
    </xf>
    <xf numFmtId="0" fontId="8" fillId="0" borderId="3" xfId="79" applyFont="1" applyFill="1" applyBorder="1"/>
    <xf numFmtId="0" fontId="8" fillId="0" borderId="0" xfId="79" applyFont="1" applyFill="1"/>
    <xf numFmtId="0" fontId="4" fillId="0" borderId="0" xfId="79" applyFont="1" applyFill="1" applyAlignment="1"/>
    <xf numFmtId="0" fontId="74" fillId="0" borderId="3" xfId="79" applyFont="1" applyFill="1" applyBorder="1" applyAlignment="1">
      <alignment horizontal="center" vertical="center"/>
    </xf>
    <xf numFmtId="0" fontId="74" fillId="0" borderId="0" xfId="79" applyFont="1" applyFill="1" applyBorder="1" applyAlignment="1">
      <alignment horizontal="center" vertical="center"/>
    </xf>
    <xf numFmtId="0" fontId="77" fillId="0" borderId="23" xfId="1422" applyFont="1" applyFill="1" applyBorder="1" applyAlignment="1">
      <alignment vertical="center" wrapText="1"/>
    </xf>
    <xf numFmtId="0" fontId="77" fillId="0" borderId="23" xfId="1422" applyFont="1" applyFill="1" applyBorder="1" applyAlignment="1">
      <alignment horizontal="left" vertical="center" wrapText="1"/>
    </xf>
    <xf numFmtId="0" fontId="49" fillId="0" borderId="0" xfId="79" applyFont="1" applyFill="1"/>
    <xf numFmtId="0" fontId="77" fillId="0" borderId="3" xfId="1422" applyFont="1" applyFill="1" applyBorder="1" applyAlignment="1">
      <alignment horizontal="center" vertical="center" wrapText="1"/>
    </xf>
    <xf numFmtId="0" fontId="72" fillId="0" borderId="0" xfId="1422" applyFont="1" applyFill="1" applyAlignment="1">
      <alignment horizontal="center" vertical="center"/>
    </xf>
    <xf numFmtId="0" fontId="77" fillId="10" borderId="0" xfId="79" applyFont="1" applyFill="1" applyAlignment="1">
      <alignment vertical="center" wrapText="1"/>
    </xf>
    <xf numFmtId="0" fontId="72" fillId="0" borderId="0" xfId="1422" applyFont="1" applyAlignment="1">
      <alignment horizontal="center" vertical="center"/>
    </xf>
    <xf numFmtId="0" fontId="72" fillId="0" borderId="0" xfId="1422" applyFont="1" applyBorder="1" applyAlignment="1">
      <alignment horizontal="center" vertical="center"/>
    </xf>
    <xf numFmtId="181" fontId="34" fillId="0" borderId="0" xfId="1422" applyNumberFormat="1" applyFont="1" applyFill="1" applyBorder="1" applyAlignment="1">
      <alignment vertical="center"/>
    </xf>
    <xf numFmtId="0" fontId="88" fillId="0" borderId="0" xfId="1422" applyFont="1" applyAlignment="1">
      <alignment vertical="center"/>
    </xf>
    <xf numFmtId="0" fontId="72" fillId="0" borderId="0" xfId="1422" applyFont="1" applyAlignment="1">
      <alignment horizontal="right" vertical="center"/>
    </xf>
    <xf numFmtId="0" fontId="89" fillId="0" borderId="0" xfId="1422" applyFont="1" applyBorder="1" applyAlignment="1">
      <alignment vertical="center"/>
    </xf>
    <xf numFmtId="0" fontId="89" fillId="0" borderId="0" xfId="1422" applyFont="1" applyBorder="1" applyAlignment="1">
      <alignment horizontal="center" vertical="center"/>
    </xf>
    <xf numFmtId="3" fontId="89" fillId="0" borderId="0" xfId="1422" applyNumberFormat="1" applyFont="1" applyBorder="1" applyAlignment="1">
      <alignment horizontal="right" vertical="center"/>
    </xf>
    <xf numFmtId="4" fontId="89" fillId="0" borderId="0" xfId="1422" applyNumberFormat="1" applyFont="1" applyBorder="1" applyAlignment="1">
      <alignment vertical="center"/>
    </xf>
    <xf numFmtId="0" fontId="88" fillId="0" borderId="0" xfId="1422" applyFont="1" applyBorder="1" applyAlignment="1">
      <alignment vertical="center"/>
    </xf>
    <xf numFmtId="0" fontId="72" fillId="0" borderId="0" xfId="1422" applyFont="1" applyBorder="1" applyAlignment="1">
      <alignment horizontal="right" vertical="center"/>
    </xf>
    <xf numFmtId="49" fontId="77" fillId="0" borderId="94" xfId="1" applyNumberFormat="1" applyFont="1" applyBorder="1" applyAlignment="1">
      <alignment readingOrder="1"/>
    </xf>
    <xf numFmtId="4" fontId="77" fillId="0" borderId="94" xfId="1" applyNumberFormat="1" applyFont="1" applyBorder="1"/>
    <xf numFmtId="4" fontId="77" fillId="0" borderId="94" xfId="1" applyNumberFormat="1" applyFont="1" applyBorder="1" applyAlignment="1">
      <alignment horizontal="center" vertical="top"/>
    </xf>
    <xf numFmtId="4" fontId="77" fillId="0" borderId="94" xfId="1" applyNumberFormat="1" applyFont="1" applyBorder="1" applyAlignment="1">
      <alignment horizontal="right" vertical="top"/>
    </xf>
    <xf numFmtId="4" fontId="77" fillId="0" borderId="94" xfId="1" applyNumberFormat="1" applyFont="1" applyBorder="1" applyAlignment="1">
      <alignment horizontal="left" vertical="top"/>
    </xf>
    <xf numFmtId="4" fontId="90" fillId="0" borderId="94" xfId="1" applyNumberFormat="1" applyFont="1" applyFill="1" applyBorder="1" applyAlignment="1">
      <alignment vertical="top"/>
    </xf>
    <xf numFmtId="0" fontId="91" fillId="0" borderId="0" xfId="1425" applyFont="1"/>
    <xf numFmtId="0" fontId="92" fillId="0" borderId="95" xfId="1" applyFont="1" applyBorder="1" applyAlignment="1">
      <alignment horizontal="right" vertical="center" readingOrder="1"/>
    </xf>
    <xf numFmtId="0" fontId="79" fillId="0" borderId="95" xfId="1" applyFont="1" applyBorder="1" applyAlignment="1">
      <alignment horizontal="left" vertical="center" wrapText="1"/>
    </xf>
    <xf numFmtId="0" fontId="79" fillId="0" borderId="95" xfId="1" applyFont="1" applyBorder="1" applyAlignment="1">
      <alignment horizontal="center" vertical="top" wrapText="1"/>
    </xf>
    <xf numFmtId="4" fontId="79" fillId="0" borderId="95" xfId="1" applyNumberFormat="1" applyFont="1" applyBorder="1" applyAlignment="1">
      <alignment horizontal="right" vertical="top"/>
    </xf>
    <xf numFmtId="0" fontId="77" fillId="0" borderId="95" xfId="1" applyFont="1" applyBorder="1" applyAlignment="1">
      <alignment horizontal="left" vertical="top"/>
    </xf>
    <xf numFmtId="165" fontId="93" fillId="0" borderId="95" xfId="1" applyNumberFormat="1" applyFont="1" applyFill="1" applyBorder="1" applyAlignment="1">
      <alignment horizontal="center" vertical="top"/>
    </xf>
    <xf numFmtId="0" fontId="91" fillId="0" borderId="0" xfId="1" applyFont="1" applyAlignment="1">
      <alignment vertical="center"/>
    </xf>
    <xf numFmtId="0" fontId="77" fillId="0" borderId="96" xfId="1" applyFont="1" applyFill="1" applyBorder="1" applyAlignment="1">
      <alignment horizontal="center" vertical="center" wrapText="1" readingOrder="1"/>
    </xf>
    <xf numFmtId="0" fontId="77" fillId="0" borderId="96" xfId="1" applyFont="1" applyFill="1" applyBorder="1" applyAlignment="1">
      <alignment horizontal="center" vertical="center" wrapText="1"/>
    </xf>
    <xf numFmtId="0" fontId="77" fillId="0" borderId="96" xfId="1" applyFont="1" applyFill="1" applyBorder="1" applyAlignment="1">
      <alignment horizontal="center" vertical="center" wrapText="1" shrinkToFit="1" readingOrder="1"/>
    </xf>
    <xf numFmtId="49" fontId="77" fillId="0" borderId="96" xfId="1" applyNumberFormat="1" applyFont="1" applyFill="1" applyBorder="1" applyAlignment="1">
      <alignment horizontal="center" vertical="center" readingOrder="1"/>
    </xf>
    <xf numFmtId="49" fontId="77" fillId="0" borderId="96" xfId="1" applyNumberFormat="1" applyFont="1" applyFill="1" applyBorder="1" applyAlignment="1"/>
    <xf numFmtId="0" fontId="77" fillId="0" borderId="96" xfId="1" applyFont="1" applyFill="1" applyBorder="1" applyAlignment="1">
      <alignment horizontal="center" vertical="top" wrapText="1"/>
    </xf>
    <xf numFmtId="4" fontId="77" fillId="0" borderId="96" xfId="1" applyNumberFormat="1" applyFont="1" applyFill="1" applyBorder="1" applyAlignment="1">
      <alignment horizontal="right" vertical="top"/>
    </xf>
    <xf numFmtId="0" fontId="77" fillId="0" borderId="96" xfId="1" applyFont="1" applyFill="1" applyBorder="1" applyAlignment="1">
      <alignment horizontal="left" vertical="top"/>
    </xf>
    <xf numFmtId="4" fontId="77" fillId="0" borderId="97" xfId="1" applyNumberFormat="1" applyFont="1" applyFill="1" applyBorder="1" applyAlignment="1">
      <alignment horizontal="center" vertical="top"/>
    </xf>
    <xf numFmtId="4" fontId="77" fillId="0" borderId="96" xfId="1" applyNumberFormat="1" applyFont="1" applyFill="1" applyBorder="1" applyAlignment="1">
      <alignment horizontal="center" vertical="top"/>
    </xf>
    <xf numFmtId="0" fontId="94" fillId="0" borderId="0" xfId="1425" applyFont="1"/>
    <xf numFmtId="0" fontId="94" fillId="0" borderId="0" xfId="1" applyFont="1" applyAlignment="1">
      <alignment vertical="center"/>
    </xf>
    <xf numFmtId="49" fontId="77" fillId="0" borderId="96" xfId="1" applyNumberFormat="1" applyFont="1" applyFill="1" applyBorder="1" applyAlignment="1">
      <alignment horizontal="center" readingOrder="1"/>
    </xf>
    <xf numFmtId="0" fontId="77" fillId="0" borderId="96" xfId="1" applyFont="1" applyFill="1" applyBorder="1" applyAlignment="1">
      <alignment horizontal="left" wrapText="1" shrinkToFit="1" readingOrder="1"/>
    </xf>
    <xf numFmtId="0" fontId="77" fillId="0" borderId="96" xfId="1" applyFont="1" applyFill="1" applyBorder="1" applyAlignment="1">
      <alignment horizontal="center" wrapText="1" shrinkToFit="1"/>
    </xf>
    <xf numFmtId="0" fontId="77" fillId="0" borderId="96" xfId="1" applyNumberFormat="1" applyFont="1" applyFill="1" applyBorder="1" applyAlignment="1">
      <alignment horizontal="center"/>
    </xf>
    <xf numFmtId="0" fontId="77" fillId="0" borderId="96" xfId="1" applyFont="1" applyFill="1" applyBorder="1" applyAlignment="1"/>
    <xf numFmtId="182" fontId="77" fillId="0" borderId="97" xfId="1" applyNumberFormat="1" applyFont="1" applyFill="1" applyBorder="1" applyAlignment="1">
      <alignment horizontal="right"/>
    </xf>
    <xf numFmtId="182" fontId="77" fillId="0" borderId="96" xfId="1" applyNumberFormat="1" applyFont="1" applyFill="1" applyBorder="1" applyAlignment="1">
      <alignment horizontal="right"/>
    </xf>
    <xf numFmtId="0" fontId="91" fillId="0" borderId="0" xfId="1" applyFont="1" applyFill="1" applyAlignment="1">
      <alignment vertical="center"/>
    </xf>
    <xf numFmtId="0" fontId="77" fillId="0" borderId="96" xfId="1" applyNumberFormat="1" applyFont="1" applyFill="1" applyBorder="1" applyAlignment="1">
      <alignment horizontal="center" vertical="top" readingOrder="1"/>
    </xf>
    <xf numFmtId="0" fontId="77" fillId="0" borderId="96" xfId="1" applyFont="1" applyFill="1" applyBorder="1" applyAlignment="1">
      <alignment vertical="top" wrapText="1"/>
    </xf>
    <xf numFmtId="1" fontId="77" fillId="0" borderId="96" xfId="112" applyNumberFormat="1" applyFont="1" applyFill="1" applyBorder="1" applyAlignment="1">
      <alignment horizontal="center" vertical="top"/>
    </xf>
    <xf numFmtId="0" fontId="77" fillId="0" borderId="96" xfId="112" applyFont="1" applyFill="1" applyBorder="1" applyAlignment="1">
      <alignment horizontal="left" vertical="top"/>
    </xf>
    <xf numFmtId="0" fontId="84" fillId="0" borderId="96" xfId="1" applyFont="1" applyFill="1" applyBorder="1" applyAlignment="1">
      <alignment wrapText="1"/>
    </xf>
    <xf numFmtId="0" fontId="77" fillId="0" borderId="96" xfId="112" applyNumberFormat="1" applyFont="1" applyFill="1" applyBorder="1" applyAlignment="1">
      <alignment horizontal="center"/>
    </xf>
    <xf numFmtId="0" fontId="77" fillId="0" borderId="96" xfId="112" applyFont="1" applyFill="1" applyBorder="1" applyAlignment="1">
      <alignment horizontal="center"/>
    </xf>
    <xf numFmtId="0" fontId="77" fillId="0" borderId="96" xfId="112" applyNumberFormat="1" applyFont="1" applyFill="1" applyBorder="1" applyAlignment="1">
      <alignment horizontal="center" vertical="top"/>
    </xf>
    <xf numFmtId="0" fontId="77" fillId="0" borderId="96" xfId="112" applyFont="1" applyFill="1" applyBorder="1" applyAlignment="1">
      <alignment horizontal="center" vertical="top"/>
    </xf>
    <xf numFmtId="49" fontId="77" fillId="0" borderId="96" xfId="1" applyNumberFormat="1" applyFont="1" applyFill="1" applyBorder="1" applyAlignment="1">
      <alignment horizontal="center" vertical="top" readingOrder="1"/>
    </xf>
    <xf numFmtId="0" fontId="77" fillId="0" borderId="96" xfId="112" applyFont="1" applyFill="1" applyBorder="1" applyAlignment="1">
      <alignment wrapText="1" shrinkToFit="1"/>
    </xf>
    <xf numFmtId="0" fontId="77" fillId="0" borderId="96" xfId="1" applyFont="1" applyFill="1" applyBorder="1" applyAlignment="1">
      <alignment wrapText="1"/>
    </xf>
    <xf numFmtId="0" fontId="77" fillId="0" borderId="96" xfId="1" applyFont="1" applyFill="1" applyBorder="1" applyAlignment="1">
      <alignment horizontal="center" wrapText="1"/>
    </xf>
    <xf numFmtId="0" fontId="77" fillId="0" borderId="96" xfId="1" applyNumberFormat="1" applyFont="1" applyFill="1" applyBorder="1" applyAlignment="1">
      <alignment horizontal="center" vertical="top"/>
    </xf>
    <xf numFmtId="0" fontId="77" fillId="0" borderId="96" xfId="1" applyFont="1" applyFill="1" applyBorder="1" applyAlignment="1">
      <alignment horizontal="center" vertical="top"/>
    </xf>
    <xf numFmtId="0" fontId="77" fillId="0" borderId="96" xfId="1" applyFont="1" applyFill="1" applyBorder="1" applyAlignment="1">
      <alignment wrapText="1" shrinkToFit="1"/>
    </xf>
    <xf numFmtId="0" fontId="77" fillId="0" borderId="96" xfId="1" applyFont="1" applyFill="1" applyBorder="1" applyAlignment="1">
      <alignment horizontal="center"/>
    </xf>
    <xf numFmtId="49" fontId="77" fillId="0" borderId="96" xfId="1" applyNumberFormat="1" applyFont="1" applyFill="1" applyBorder="1" applyAlignment="1">
      <alignment horizontal="right" vertical="top" readingOrder="1"/>
    </xf>
    <xf numFmtId="0" fontId="77" fillId="0" borderId="96" xfId="1426" applyFont="1" applyFill="1" applyBorder="1" applyAlignment="1">
      <alignment wrapText="1" shrinkToFit="1"/>
    </xf>
    <xf numFmtId="0" fontId="77" fillId="0" borderId="96" xfId="112" applyFont="1" applyFill="1" applyBorder="1" applyAlignment="1">
      <alignment horizontal="center" wrapText="1"/>
    </xf>
    <xf numFmtId="0" fontId="77" fillId="0" borderId="96" xfId="1" applyFont="1" applyFill="1" applyBorder="1" applyAlignment="1">
      <alignment vertical="top" wrapText="1" shrinkToFit="1"/>
    </xf>
    <xf numFmtId="0" fontId="77" fillId="0" borderId="96" xfId="1" applyFont="1" applyFill="1" applyBorder="1" applyAlignment="1">
      <alignment horizontal="center" vertical="top" wrapText="1" shrinkToFit="1"/>
    </xf>
    <xf numFmtId="0" fontId="77" fillId="0" borderId="96" xfId="1" applyFont="1" applyFill="1" applyBorder="1" applyAlignment="1">
      <alignment horizontal="left" wrapText="1"/>
    </xf>
    <xf numFmtId="0" fontId="77" fillId="0" borderId="96" xfId="1426" applyFont="1" applyFill="1" applyBorder="1" applyAlignment="1">
      <alignment vertical="top" wrapText="1" shrinkToFit="1"/>
    </xf>
    <xf numFmtId="183" fontId="77" fillId="0" borderId="96" xfId="1" applyNumberFormat="1" applyFont="1" applyFill="1" applyBorder="1" applyAlignment="1">
      <alignment horizontal="right" vertical="top"/>
    </xf>
    <xf numFmtId="0" fontId="77" fillId="0" borderId="0" xfId="1" applyFont="1" applyAlignment="1">
      <alignment vertical="center"/>
    </xf>
    <xf numFmtId="0" fontId="77" fillId="0" borderId="98" xfId="1" applyFont="1" applyFill="1" applyBorder="1" applyAlignment="1">
      <alignment horizontal="left" vertical="top"/>
    </xf>
    <xf numFmtId="0" fontId="77" fillId="0" borderId="96" xfId="112" applyFont="1" applyFill="1" applyBorder="1" applyAlignment="1">
      <alignment horizontal="center" vertical="top" wrapText="1" shrinkToFit="1"/>
    </xf>
    <xf numFmtId="0" fontId="77" fillId="0" borderId="98" xfId="112" applyFont="1" applyFill="1" applyBorder="1" applyAlignment="1">
      <alignment horizontal="center" vertical="top"/>
    </xf>
    <xf numFmtId="0" fontId="77" fillId="0" borderId="98" xfId="1" applyFont="1" applyFill="1" applyBorder="1" applyAlignment="1">
      <alignment horizontal="center" vertical="top"/>
    </xf>
    <xf numFmtId="0" fontId="77" fillId="0" borderId="98" xfId="1" applyFont="1" applyFill="1" applyBorder="1" applyAlignment="1">
      <alignment horizontal="center"/>
    </xf>
    <xf numFmtId="184" fontId="77" fillId="0" borderId="96" xfId="1427" applyNumberFormat="1" applyFont="1" applyFill="1" applyBorder="1" applyAlignment="1">
      <alignment vertical="center"/>
    </xf>
    <xf numFmtId="0" fontId="77" fillId="0" borderId="98" xfId="1" applyFont="1" applyFill="1" applyBorder="1" applyAlignment="1">
      <alignment horizontal="center" wrapText="1" shrinkToFit="1"/>
    </xf>
    <xf numFmtId="1" fontId="77" fillId="0" borderId="96" xfId="1" applyNumberFormat="1" applyFont="1" applyFill="1" applyBorder="1" applyAlignment="1">
      <alignment horizontal="center" vertical="top"/>
    </xf>
    <xf numFmtId="16" fontId="77" fillId="0" borderId="96" xfId="1" applyNumberFormat="1" applyFont="1" applyFill="1" applyBorder="1" applyAlignment="1">
      <alignment horizontal="center" vertical="top" readingOrder="1"/>
    </xf>
    <xf numFmtId="49" fontId="5" fillId="0" borderId="0" xfId="1" applyNumberFormat="1" applyBorder="1" applyAlignment="1"/>
    <xf numFmtId="0" fontId="3" fillId="0" borderId="0" xfId="1" applyFont="1" applyFill="1" applyBorder="1" applyAlignment="1">
      <alignment horizontal="left"/>
    </xf>
    <xf numFmtId="0" fontId="5" fillId="0" borderId="0" xfId="1" applyBorder="1" applyAlignment="1">
      <alignment horizontal="center"/>
    </xf>
    <xf numFmtId="182" fontId="5" fillId="0" borderId="0" xfId="1" applyNumberFormat="1" applyBorder="1" applyAlignment="1">
      <alignment horizontal="right"/>
    </xf>
    <xf numFmtId="49" fontId="77" fillId="0" borderId="98" xfId="1" applyNumberFormat="1" applyFont="1" applyFill="1" applyBorder="1" applyAlignment="1">
      <alignment horizontal="center" vertical="top" readingOrder="1"/>
    </xf>
    <xf numFmtId="184" fontId="77" fillId="13" borderId="96" xfId="1427" applyNumberFormat="1" applyFont="1" applyFill="1" applyBorder="1" applyAlignment="1">
      <alignment vertical="center"/>
    </xf>
    <xf numFmtId="16" fontId="77" fillId="0" borderId="98" xfId="1" applyNumberFormat="1" applyFont="1" applyFill="1" applyBorder="1" applyAlignment="1">
      <alignment horizontal="center" vertical="top" readingOrder="1"/>
    </xf>
    <xf numFmtId="0" fontId="77" fillId="0" borderId="97" xfId="1" applyFont="1" applyFill="1" applyBorder="1" applyAlignment="1">
      <alignment horizontal="center" wrapText="1" shrinkToFit="1"/>
    </xf>
    <xf numFmtId="0" fontId="77" fillId="0" borderId="95" xfId="1" applyFont="1" applyFill="1" applyBorder="1" applyAlignment="1">
      <alignment wrapText="1"/>
    </xf>
    <xf numFmtId="0" fontId="77" fillId="13" borderId="96" xfId="1428" applyNumberFormat="1" applyFont="1" applyFill="1" applyBorder="1" applyAlignment="1">
      <alignment horizontal="center" vertical="center" shrinkToFit="1"/>
    </xf>
    <xf numFmtId="0" fontId="77" fillId="0" borderId="96" xfId="1" applyNumberFormat="1" applyFont="1" applyFill="1" applyBorder="1" applyAlignment="1">
      <alignment horizontal="center" wrapText="1"/>
    </xf>
    <xf numFmtId="1" fontId="77" fillId="0" borderId="96" xfId="1" applyNumberFormat="1" applyFont="1" applyFill="1" applyBorder="1" applyAlignment="1">
      <alignment horizontal="center"/>
    </xf>
    <xf numFmtId="0" fontId="77" fillId="0" borderId="96" xfId="1" applyFont="1" applyFill="1" applyBorder="1" applyAlignment="1">
      <alignment horizontal="left"/>
    </xf>
    <xf numFmtId="0" fontId="94" fillId="0" borderId="96" xfId="1" applyNumberFormat="1" applyFont="1" applyFill="1" applyBorder="1" applyAlignment="1">
      <alignment wrapText="1" shrinkToFit="1"/>
    </xf>
    <xf numFmtId="0" fontId="77" fillId="0" borderId="96" xfId="1" applyNumberFormat="1" applyFont="1" applyFill="1" applyBorder="1" applyAlignment="1">
      <alignment horizontal="center" vertical="center"/>
    </xf>
    <xf numFmtId="182" fontId="77" fillId="0" borderId="96" xfId="1" applyNumberFormat="1" applyFont="1" applyBorder="1" applyAlignment="1">
      <alignment horizontal="right"/>
    </xf>
    <xf numFmtId="0" fontId="77" fillId="0" borderId="96" xfId="1422" applyNumberFormat="1" applyFont="1" applyFill="1" applyBorder="1" applyAlignment="1">
      <alignment wrapText="1"/>
    </xf>
    <xf numFmtId="0" fontId="94" fillId="0" borderId="96" xfId="1" applyFont="1" applyFill="1" applyBorder="1" applyAlignment="1">
      <alignment wrapText="1"/>
    </xf>
    <xf numFmtId="0" fontId="77" fillId="0" borderId="96" xfId="1" applyNumberFormat="1" applyFont="1" applyFill="1" applyBorder="1" applyAlignment="1">
      <alignment horizontal="center" vertical="center" readingOrder="1"/>
    </xf>
    <xf numFmtId="49" fontId="77" fillId="0" borderId="96" xfId="1" applyNumberFormat="1" applyFont="1" applyFill="1" applyBorder="1" applyAlignment="1">
      <alignment horizontal="left" vertical="center"/>
    </xf>
    <xf numFmtId="4" fontId="77" fillId="0" borderId="96" xfId="1" applyNumberFormat="1" applyFont="1" applyFill="1" applyBorder="1" applyAlignment="1">
      <alignment horizontal="center"/>
    </xf>
    <xf numFmtId="49" fontId="77" fillId="0" borderId="96" xfId="1" applyNumberFormat="1" applyFont="1" applyFill="1" applyBorder="1" applyAlignment="1">
      <alignment horizontal="center" vertical="top" wrapText="1"/>
    </xf>
    <xf numFmtId="3" fontId="77" fillId="0" borderId="96" xfId="1" applyNumberFormat="1" applyFont="1" applyFill="1" applyBorder="1" applyAlignment="1">
      <alignment horizontal="center"/>
    </xf>
    <xf numFmtId="0" fontId="77" fillId="0" borderId="94" xfId="1" applyNumberFormat="1" applyFont="1" applyFill="1" applyBorder="1" applyAlignment="1">
      <alignment horizontal="center" vertical="top" readingOrder="1"/>
    </xf>
    <xf numFmtId="0" fontId="77" fillId="0" borderId="94" xfId="1" applyFont="1" applyFill="1" applyBorder="1" applyAlignment="1">
      <alignment vertical="top" wrapText="1" shrinkToFit="1"/>
    </xf>
    <xf numFmtId="0" fontId="77" fillId="0" borderId="94" xfId="1" applyFont="1" applyFill="1" applyBorder="1" applyAlignment="1">
      <alignment horizontal="center" vertical="top" wrapText="1" shrinkToFit="1"/>
    </xf>
    <xf numFmtId="4" fontId="77" fillId="0" borderId="94" xfId="1" applyNumberFormat="1" applyFont="1" applyFill="1" applyBorder="1" applyAlignment="1">
      <alignment horizontal="center"/>
    </xf>
    <xf numFmtId="0" fontId="77" fillId="0" borderId="94" xfId="1" applyFont="1" applyFill="1" applyBorder="1" applyAlignment="1">
      <alignment horizontal="left" vertical="top"/>
    </xf>
    <xf numFmtId="0" fontId="77" fillId="0" borderId="100" xfId="1" applyNumberFormat="1" applyFont="1" applyFill="1" applyBorder="1" applyAlignment="1">
      <alignment horizontal="center" vertical="top" readingOrder="1"/>
    </xf>
    <xf numFmtId="0" fontId="77" fillId="0" borderId="101" xfId="1" applyFont="1" applyFill="1" applyBorder="1" applyAlignment="1">
      <alignment vertical="top" wrapText="1" shrinkToFit="1"/>
    </xf>
    <xf numFmtId="0" fontId="77" fillId="0" borderId="101" xfId="1" applyFont="1" applyFill="1" applyBorder="1" applyAlignment="1">
      <alignment horizontal="center" vertical="top" wrapText="1" shrinkToFit="1"/>
    </xf>
    <xf numFmtId="4" fontId="77" fillId="0" borderId="101" xfId="1" applyNumberFormat="1" applyFont="1" applyFill="1" applyBorder="1" applyAlignment="1">
      <alignment horizontal="right" vertical="top"/>
    </xf>
    <xf numFmtId="0" fontId="77" fillId="0" borderId="102" xfId="1" applyFont="1" applyFill="1" applyBorder="1" applyAlignment="1">
      <alignment horizontal="left" vertical="top"/>
    </xf>
    <xf numFmtId="49" fontId="79" fillId="0" borderId="103" xfId="1" applyNumberFormat="1" applyFont="1" applyFill="1" applyBorder="1" applyAlignment="1">
      <alignment horizontal="left" vertical="center"/>
    </xf>
    <xf numFmtId="0" fontId="79" fillId="0" borderId="98" xfId="1" applyFont="1" applyFill="1" applyBorder="1" applyAlignment="1">
      <alignment horizontal="right" vertical="center" wrapText="1" readingOrder="1"/>
    </xf>
    <xf numFmtId="0" fontId="77" fillId="0" borderId="103" xfId="1" applyFont="1" applyFill="1" applyBorder="1" applyAlignment="1">
      <alignment horizontal="center" vertical="top" wrapText="1"/>
    </xf>
    <xf numFmtId="4" fontId="77" fillId="0" borderId="103" xfId="1" applyNumberFormat="1" applyFont="1" applyFill="1" applyBorder="1" applyAlignment="1">
      <alignment horizontal="right" vertical="top"/>
    </xf>
    <xf numFmtId="0" fontId="77" fillId="0" borderId="97" xfId="1" applyFont="1" applyFill="1" applyBorder="1" applyAlignment="1">
      <alignment horizontal="left" vertical="top"/>
    </xf>
    <xf numFmtId="4" fontId="90" fillId="0" borderId="96" xfId="1" applyNumberFormat="1" applyFont="1" applyFill="1" applyBorder="1" applyAlignment="1">
      <alignment horizontal="right"/>
    </xf>
    <xf numFmtId="181" fontId="90" fillId="0" borderId="96" xfId="1" applyNumberFormat="1" applyFont="1" applyFill="1" applyBorder="1" applyAlignment="1">
      <alignment horizontal="right"/>
    </xf>
    <xf numFmtId="0" fontId="91" fillId="0" borderId="0" xfId="1425" applyFont="1" applyFill="1"/>
    <xf numFmtId="49" fontId="77" fillId="0" borderId="0" xfId="1" applyNumberFormat="1" applyFont="1" applyBorder="1" applyAlignment="1">
      <alignment horizontal="right" readingOrder="1"/>
    </xf>
    <xf numFmtId="4" fontId="77" fillId="0" borderId="0" xfId="1" applyNumberFormat="1" applyFont="1" applyBorder="1"/>
    <xf numFmtId="4" fontId="77" fillId="0" borderId="0" xfId="1" applyNumberFormat="1" applyFont="1" applyBorder="1" applyAlignment="1">
      <alignment horizontal="center" vertical="top"/>
    </xf>
    <xf numFmtId="4" fontId="77" fillId="0" borderId="0" xfId="1" applyNumberFormat="1" applyFont="1" applyBorder="1" applyAlignment="1">
      <alignment horizontal="right" vertical="top"/>
    </xf>
    <xf numFmtId="4" fontId="77" fillId="0" borderId="0" xfId="1" applyNumberFormat="1" applyFont="1" applyBorder="1" applyAlignment="1">
      <alignment horizontal="left" vertical="top"/>
    </xf>
    <xf numFmtId="4" fontId="90" fillId="0" borderId="0" xfId="1" applyNumberFormat="1" applyFont="1" applyFill="1" applyBorder="1" applyAlignment="1">
      <alignment vertical="top"/>
    </xf>
    <xf numFmtId="4" fontId="77" fillId="0" borderId="0" xfId="1" applyNumberFormat="1" applyFont="1" applyBorder="1" applyAlignment="1">
      <alignment wrapText="1"/>
    </xf>
    <xf numFmtId="4" fontId="8" fillId="0" borderId="0" xfId="1" applyNumberFormat="1" applyFont="1" applyBorder="1"/>
    <xf numFmtId="49" fontId="98" fillId="0" borderId="0" xfId="1" applyNumberFormat="1" applyFont="1" applyBorder="1" applyAlignment="1">
      <alignment horizontal="right" readingOrder="1"/>
    </xf>
    <xf numFmtId="4" fontId="98" fillId="0" borderId="0" xfId="1" applyNumberFormat="1" applyFont="1" applyBorder="1"/>
    <xf numFmtId="4" fontId="98" fillId="0" borderId="0" xfId="1" applyNumberFormat="1" applyFont="1" applyBorder="1" applyAlignment="1">
      <alignment horizontal="center" vertical="top"/>
    </xf>
    <xf numFmtId="4" fontId="98" fillId="0" borderId="0" xfId="1" applyNumberFormat="1" applyFont="1" applyBorder="1" applyAlignment="1">
      <alignment horizontal="right" vertical="top"/>
    </xf>
    <xf numFmtId="4" fontId="98" fillId="0" borderId="0" xfId="1" applyNumberFormat="1" applyFont="1" applyBorder="1" applyAlignment="1">
      <alignment horizontal="left" vertical="top"/>
    </xf>
    <xf numFmtId="4" fontId="99" fillId="0" borderId="0" xfId="1" applyNumberFormat="1" applyFont="1" applyFill="1" applyBorder="1" applyAlignment="1">
      <alignment vertical="top"/>
    </xf>
    <xf numFmtId="0" fontId="77" fillId="0" borderId="96" xfId="1" applyFont="1" applyBorder="1" applyAlignment="1"/>
    <xf numFmtId="0" fontId="34" fillId="0" borderId="0" xfId="1825" applyFont="1"/>
    <xf numFmtId="0" fontId="4" fillId="0" borderId="0" xfId="1825"/>
    <xf numFmtId="0" fontId="4" fillId="0" borderId="6" xfId="1825" applyBorder="1"/>
    <xf numFmtId="0" fontId="4" fillId="0" borderId="9" xfId="1825" applyBorder="1"/>
    <xf numFmtId="0" fontId="4" fillId="45" borderId="0" xfId="1825" applyFill="1" applyBorder="1"/>
    <xf numFmtId="0" fontId="4" fillId="45" borderId="9" xfId="1825" applyFont="1" applyFill="1" applyBorder="1" applyAlignment="1">
      <alignment horizontal="left" vertical="center" indent="1"/>
    </xf>
    <xf numFmtId="0" fontId="34" fillId="45" borderId="0" xfId="1825" applyFont="1" applyFill="1" applyBorder="1" applyAlignment="1">
      <alignment horizontal="left" vertical="center"/>
    </xf>
    <xf numFmtId="0" fontId="34" fillId="45" borderId="0" xfId="1825" applyFont="1" applyFill="1" applyBorder="1" applyAlignment="1">
      <alignment vertical="center"/>
    </xf>
    <xf numFmtId="0" fontId="4" fillId="45" borderId="0" xfId="1825" applyFont="1" applyFill="1" applyBorder="1" applyAlignment="1">
      <alignment horizontal="right" vertical="center"/>
    </xf>
    <xf numFmtId="0" fontId="34" fillId="45" borderId="10" xfId="1825" applyFont="1" applyFill="1" applyBorder="1" applyAlignment="1">
      <alignment vertical="center"/>
    </xf>
    <xf numFmtId="0" fontId="4" fillId="45" borderId="30" xfId="1825" applyFont="1" applyFill="1" applyBorder="1" applyAlignment="1">
      <alignment horizontal="left" vertical="center" indent="1"/>
    </xf>
    <xf numFmtId="0" fontId="4" fillId="45" borderId="31" xfId="1825" applyFont="1" applyFill="1" applyBorder="1"/>
    <xf numFmtId="49" fontId="34" fillId="45" borderId="31" xfId="1825" applyNumberFormat="1" applyFont="1" applyFill="1" applyBorder="1" applyAlignment="1">
      <alignment horizontal="left" vertical="center"/>
    </xf>
    <xf numFmtId="0" fontId="34" fillId="45" borderId="31" xfId="1825" applyFont="1" applyFill="1" applyBorder="1"/>
    <xf numFmtId="0" fontId="34" fillId="45" borderId="31" xfId="1825" applyFont="1" applyFill="1" applyBorder="1" applyAlignment="1"/>
    <xf numFmtId="0" fontId="34" fillId="45" borderId="32" xfId="1825" applyFont="1" applyFill="1" applyBorder="1" applyAlignment="1"/>
    <xf numFmtId="0" fontId="4" fillId="0" borderId="9" xfId="1825" applyFont="1" applyBorder="1" applyAlignment="1">
      <alignment horizontal="left" vertical="center" indent="1"/>
    </xf>
    <xf numFmtId="0" fontId="4" fillId="0" borderId="0" xfId="1825" applyBorder="1"/>
    <xf numFmtId="49" fontId="34" fillId="0" borderId="0" xfId="1825" applyNumberFormat="1" applyFont="1" applyBorder="1" applyAlignment="1">
      <alignment horizontal="left" vertical="center"/>
    </xf>
    <xf numFmtId="0" fontId="34" fillId="0" borderId="0" xfId="1825" applyFont="1" applyBorder="1" applyAlignment="1">
      <alignment vertical="center"/>
    </xf>
    <xf numFmtId="0" fontId="4" fillId="0" borderId="0" xfId="1825" applyFont="1" applyBorder="1" applyAlignment="1">
      <alignment horizontal="right" vertical="center"/>
    </xf>
    <xf numFmtId="0" fontId="4" fillId="0" borderId="10" xfId="1825" applyBorder="1" applyAlignment="1"/>
    <xf numFmtId="0" fontId="34" fillId="0" borderId="9" xfId="1825" applyFont="1" applyBorder="1" applyAlignment="1">
      <alignment horizontal="left" vertical="center" indent="1"/>
    </xf>
    <xf numFmtId="0" fontId="34" fillId="0" borderId="30" xfId="1825" applyFont="1" applyBorder="1" applyAlignment="1">
      <alignment horizontal="left" vertical="center" indent="1"/>
    </xf>
    <xf numFmtId="49" fontId="34" fillId="0" borderId="31" xfId="1825" applyNumberFormat="1" applyFont="1" applyBorder="1" applyAlignment="1">
      <alignment horizontal="right" vertical="center"/>
    </xf>
    <xf numFmtId="49" fontId="34" fillId="0" borderId="31" xfId="1825" applyNumberFormat="1" applyFont="1" applyBorder="1" applyAlignment="1">
      <alignment horizontal="left" vertical="center"/>
    </xf>
    <xf numFmtId="0" fontId="34" fillId="0" borderId="31" xfId="1825" applyFont="1" applyBorder="1" applyAlignment="1">
      <alignment vertical="center"/>
    </xf>
    <xf numFmtId="0" fontId="4" fillId="0" borderId="31" xfId="1825" applyFont="1" applyBorder="1" applyAlignment="1">
      <alignment vertical="center"/>
    </xf>
    <xf numFmtId="0" fontId="4" fillId="0" borderId="32" xfId="1825" applyBorder="1" applyAlignment="1"/>
    <xf numFmtId="0" fontId="34" fillId="0" borderId="0" xfId="1825" applyFont="1" applyFill="1" applyBorder="1" applyAlignment="1">
      <alignment horizontal="left" vertical="center"/>
    </xf>
    <xf numFmtId="0" fontId="4" fillId="0" borderId="0" xfId="1825" applyBorder="1" applyAlignment="1"/>
    <xf numFmtId="0" fontId="34" fillId="0" borderId="0" xfId="1825" applyFont="1" applyBorder="1" applyAlignment="1">
      <alignment horizontal="left" vertical="center"/>
    </xf>
    <xf numFmtId="0" fontId="4" fillId="0" borderId="30" xfId="1825" applyBorder="1" applyAlignment="1">
      <alignment horizontal="left" indent="1"/>
    </xf>
    <xf numFmtId="0" fontId="34" fillId="0" borderId="31" xfId="1825" applyFont="1" applyBorder="1" applyAlignment="1">
      <alignment horizontal="right" vertical="center"/>
    </xf>
    <xf numFmtId="0" fontId="34" fillId="0" borderId="31" xfId="1825" applyFont="1" applyFill="1" applyBorder="1" applyAlignment="1">
      <alignment horizontal="left" vertical="center"/>
    </xf>
    <xf numFmtId="0" fontId="4" fillId="0" borderId="31" xfId="1825" applyBorder="1" applyAlignment="1">
      <alignment vertical="center"/>
    </xf>
    <xf numFmtId="0" fontId="4" fillId="0" borderId="31" xfId="1825" applyBorder="1" applyAlignment="1"/>
    <xf numFmtId="0" fontId="4" fillId="0" borderId="31" xfId="1825" applyBorder="1" applyAlignment="1">
      <alignment horizontal="right"/>
    </xf>
    <xf numFmtId="0" fontId="4" fillId="0" borderId="31" xfId="1825" applyFont="1" applyBorder="1" applyAlignment="1">
      <alignment horizontal="right" vertical="center"/>
    </xf>
    <xf numFmtId="0" fontId="4" fillId="0" borderId="33" xfId="1825" applyFont="1" applyBorder="1" applyAlignment="1">
      <alignment horizontal="left" vertical="top" indent="1"/>
    </xf>
    <xf numFmtId="0" fontId="4" fillId="0" borderId="28" xfId="1825" applyBorder="1" applyAlignment="1">
      <alignment vertical="top"/>
    </xf>
    <xf numFmtId="0" fontId="34" fillId="0" borderId="28" xfId="1825" applyFont="1" applyFill="1" applyBorder="1" applyAlignment="1">
      <alignment horizontal="left" vertical="top"/>
    </xf>
    <xf numFmtId="0" fontId="34" fillId="0" borderId="28" xfId="1825" applyFont="1" applyBorder="1" applyAlignment="1">
      <alignment vertical="center"/>
    </xf>
    <xf numFmtId="0" fontId="4" fillId="0" borderId="28" xfId="1825" applyFont="1" applyBorder="1" applyAlignment="1">
      <alignment horizontal="right" vertical="center"/>
    </xf>
    <xf numFmtId="0" fontId="4" fillId="0" borderId="29" xfId="1825" applyBorder="1" applyAlignment="1"/>
    <xf numFmtId="0" fontId="4" fillId="0" borderId="31" xfId="1825" applyBorder="1" applyAlignment="1">
      <alignment horizontal="left"/>
    </xf>
    <xf numFmtId="49" fontId="4" fillId="0" borderId="9" xfId="1825" applyNumberFormat="1" applyBorder="1"/>
    <xf numFmtId="49" fontId="4" fillId="0" borderId="34" xfId="1825" applyNumberFormat="1" applyBorder="1" applyAlignment="1">
      <alignment horizontal="left" vertical="center" indent="1"/>
    </xf>
    <xf numFmtId="0" fontId="4" fillId="0" borderId="35" xfId="1825" applyBorder="1" applyAlignment="1">
      <alignment horizontal="left" vertical="center"/>
    </xf>
    <xf numFmtId="0" fontId="4" fillId="0" borderId="35" xfId="1825" applyBorder="1"/>
    <xf numFmtId="0" fontId="34" fillId="0" borderId="34" xfId="1825" applyFont="1" applyBorder="1" applyAlignment="1">
      <alignment horizontal="left" vertical="center" indent="1"/>
    </xf>
    <xf numFmtId="0" fontId="34" fillId="0" borderId="35" xfId="1825" applyFont="1" applyBorder="1" applyAlignment="1">
      <alignment horizontal="left" vertical="center"/>
    </xf>
    <xf numFmtId="0" fontId="34" fillId="0" borderId="35" xfId="1825" applyFont="1" applyBorder="1"/>
    <xf numFmtId="0" fontId="4" fillId="0" borderId="34" xfId="1825" applyBorder="1" applyAlignment="1">
      <alignment horizontal="left" indent="1"/>
    </xf>
    <xf numFmtId="1" fontId="34" fillId="0" borderId="35" xfId="1825" applyNumberFormat="1" applyFont="1" applyBorder="1" applyAlignment="1">
      <alignment horizontal="right" vertical="center"/>
    </xf>
    <xf numFmtId="0" fontId="4" fillId="0" borderId="35" xfId="1825" applyBorder="1" applyAlignment="1">
      <alignment horizontal="left" vertical="center" indent="1"/>
    </xf>
    <xf numFmtId="0" fontId="34" fillId="0" borderId="35" xfId="1825" applyFont="1" applyBorder="1" applyAlignment="1">
      <alignment vertical="center"/>
    </xf>
    <xf numFmtId="49" fontId="4" fillId="0" borderId="38" xfId="1825" applyNumberFormat="1" applyFont="1" applyBorder="1" applyAlignment="1">
      <alignment horizontal="left" vertical="center"/>
    </xf>
    <xf numFmtId="0" fontId="4" fillId="0" borderId="34" xfId="1825" applyBorder="1" applyAlignment="1">
      <alignment horizontal="left" vertical="center" indent="1"/>
    </xf>
    <xf numFmtId="1" fontId="34" fillId="0" borderId="36" xfId="1825" applyNumberFormat="1" applyFont="1" applyBorder="1" applyAlignment="1">
      <alignment horizontal="right" vertical="center"/>
    </xf>
    <xf numFmtId="0" fontId="4" fillId="0" borderId="30" xfId="1825" applyBorder="1" applyAlignment="1">
      <alignment horizontal="left" vertical="center" indent="1"/>
    </xf>
    <xf numFmtId="0" fontId="4" fillId="0" borderId="31" xfId="1825" applyBorder="1" applyAlignment="1">
      <alignment horizontal="left" vertical="center"/>
    </xf>
    <xf numFmtId="0" fontId="4" fillId="0" borderId="31" xfId="1825" applyBorder="1"/>
    <xf numFmtId="1" fontId="34" fillId="0" borderId="39" xfId="1825" applyNumberFormat="1" applyFont="1" applyBorder="1" applyAlignment="1">
      <alignment horizontal="right" vertical="center"/>
    </xf>
    <xf numFmtId="0" fontId="4" fillId="0" borderId="31" xfId="1825" applyBorder="1" applyAlignment="1">
      <alignment horizontal="left" vertical="center" indent="1"/>
    </xf>
    <xf numFmtId="49" fontId="4" fillId="0" borderId="32" xfId="1825" applyNumberFormat="1" applyFont="1" applyBorder="1" applyAlignment="1">
      <alignment horizontal="left" vertical="center"/>
    </xf>
    <xf numFmtId="0" fontId="4" fillId="0" borderId="9" xfId="1825" applyBorder="1" applyAlignment="1">
      <alignment horizontal="left" vertical="center" indent="1"/>
    </xf>
    <xf numFmtId="0" fontId="4" fillId="0" borderId="0" xfId="1825" applyBorder="1" applyAlignment="1">
      <alignment horizontal="left" vertical="center"/>
    </xf>
    <xf numFmtId="1" fontId="4" fillId="0" borderId="0" xfId="1825" applyNumberFormat="1" applyBorder="1" applyAlignment="1">
      <alignment horizontal="left" vertical="center"/>
    </xf>
    <xf numFmtId="4" fontId="4" fillId="0" borderId="0" xfId="1825" applyNumberFormat="1" applyBorder="1" applyAlignment="1">
      <alignment horizontal="left" vertical="center"/>
    </xf>
    <xf numFmtId="49" fontId="4" fillId="0" borderId="10" xfId="1825" applyNumberFormat="1" applyFont="1" applyBorder="1" applyAlignment="1">
      <alignment horizontal="left" vertical="center"/>
    </xf>
    <xf numFmtId="0" fontId="41" fillId="45" borderId="40" xfId="1825" applyFont="1" applyFill="1" applyBorder="1" applyAlignment="1">
      <alignment horizontal="left" vertical="center" indent="1"/>
    </xf>
    <xf numFmtId="0" fontId="23" fillId="45" borderId="41" xfId="1825" applyFont="1" applyFill="1" applyBorder="1" applyAlignment="1">
      <alignment horizontal="left" vertical="center"/>
    </xf>
    <xf numFmtId="0" fontId="4" fillId="45" borderId="41" xfId="1825" applyFill="1" applyBorder="1" applyAlignment="1">
      <alignment horizontal="left" vertical="center"/>
    </xf>
    <xf numFmtId="4" fontId="41" fillId="45" borderId="41" xfId="1825" applyNumberFormat="1" applyFont="1" applyFill="1" applyBorder="1" applyAlignment="1">
      <alignment horizontal="left" vertical="center"/>
    </xf>
    <xf numFmtId="49" fontId="4" fillId="45" borderId="42" xfId="1825" applyNumberFormat="1" applyFill="1" applyBorder="1" applyAlignment="1">
      <alignment horizontal="left" vertical="center"/>
    </xf>
    <xf numFmtId="0" fontId="4" fillId="0" borderId="10" xfId="1825" applyBorder="1" applyAlignment="1">
      <alignment horizontal="right"/>
    </xf>
    <xf numFmtId="0" fontId="4" fillId="0" borderId="9" xfId="1825" applyBorder="1" applyAlignment="1">
      <alignment horizontal="right"/>
    </xf>
    <xf numFmtId="0" fontId="4" fillId="0" borderId="0" xfId="1825" applyBorder="1" applyAlignment="1">
      <alignment horizontal="center" vertical="center"/>
    </xf>
    <xf numFmtId="0" fontId="34" fillId="0" borderId="31" xfId="1825" applyFont="1" applyBorder="1" applyAlignment="1">
      <alignment vertical="top"/>
    </xf>
    <xf numFmtId="14" fontId="34" fillId="0" borderId="31" xfId="1825" applyNumberFormat="1" applyFont="1" applyBorder="1" applyAlignment="1">
      <alignment horizontal="center" vertical="top"/>
    </xf>
    <xf numFmtId="0" fontId="34" fillId="0" borderId="9" xfId="1825" applyFont="1" applyBorder="1"/>
    <xf numFmtId="0" fontId="34" fillId="0" borderId="0" xfId="1825" applyFont="1" applyBorder="1"/>
    <xf numFmtId="0" fontId="34" fillId="0" borderId="31" xfId="1825" applyFont="1" applyBorder="1"/>
    <xf numFmtId="0" fontId="34" fillId="0" borderId="31" xfId="1825" applyFont="1" applyBorder="1" applyAlignment="1"/>
    <xf numFmtId="0" fontId="34" fillId="0" borderId="10" xfId="1825" applyFont="1" applyBorder="1" applyAlignment="1">
      <alignment horizontal="right"/>
    </xf>
    <xf numFmtId="0" fontId="4" fillId="0" borderId="0" xfId="1825" applyBorder="1" applyAlignment="1">
      <alignment horizontal="center"/>
    </xf>
    <xf numFmtId="0" fontId="4" fillId="0" borderId="43" xfId="1825" applyBorder="1"/>
    <xf numFmtId="0" fontId="4" fillId="0" borderId="44" xfId="1825" applyBorder="1"/>
    <xf numFmtId="0" fontId="4" fillId="0" borderId="44" xfId="1825" applyBorder="1" applyAlignment="1"/>
    <xf numFmtId="0" fontId="4" fillId="0" borderId="45" xfId="1825" applyBorder="1" applyAlignment="1">
      <alignment horizontal="right"/>
    </xf>
    <xf numFmtId="0" fontId="41" fillId="0" borderId="0" xfId="1825" applyFont="1" applyAlignment="1">
      <alignment horizontal="left"/>
    </xf>
    <xf numFmtId="0" fontId="36" fillId="0" borderId="0" xfId="1825" applyFont="1" applyAlignment="1">
      <alignment horizontal="center"/>
    </xf>
    <xf numFmtId="0" fontId="36" fillId="0" borderId="0" xfId="1825" applyFont="1" applyAlignment="1">
      <alignment horizontal="center" shrinkToFit="1"/>
    </xf>
    <xf numFmtId="3" fontId="4" fillId="0" borderId="46" xfId="1825" applyNumberFormat="1" applyBorder="1"/>
    <xf numFmtId="3" fontId="43" fillId="45" borderId="47" xfId="1825" applyNumberFormat="1" applyFont="1" applyFill="1" applyBorder="1" applyAlignment="1">
      <alignment vertical="center"/>
    </xf>
    <xf numFmtId="3" fontId="43" fillId="45" borderId="28" xfId="1825" applyNumberFormat="1" applyFont="1" applyFill="1" applyBorder="1" applyAlignment="1">
      <alignment vertical="center"/>
    </xf>
    <xf numFmtId="3" fontId="43" fillId="45" borderId="28" xfId="1825" applyNumberFormat="1" applyFont="1" applyFill="1" applyBorder="1" applyAlignment="1">
      <alignment vertical="center" wrapText="1"/>
    </xf>
    <xf numFmtId="3" fontId="44" fillId="45" borderId="23" xfId="1825" applyNumberFormat="1" applyFont="1" applyFill="1" applyBorder="1" applyAlignment="1">
      <alignment horizontal="center" vertical="center" wrapText="1" shrinkToFit="1"/>
    </xf>
    <xf numFmtId="3" fontId="43" fillId="45" borderId="23" xfId="1825" applyNumberFormat="1" applyFont="1" applyFill="1" applyBorder="1" applyAlignment="1">
      <alignment horizontal="center" vertical="center" wrapText="1" shrinkToFit="1"/>
    </xf>
    <xf numFmtId="3" fontId="43" fillId="45" borderId="23" xfId="1825" applyNumberFormat="1" applyFont="1" applyFill="1" applyBorder="1" applyAlignment="1">
      <alignment horizontal="center" vertical="center" wrapText="1"/>
    </xf>
    <xf numFmtId="3" fontId="4" fillId="0" borderId="36" xfId="1825" applyNumberFormat="1" applyBorder="1" applyAlignment="1"/>
    <xf numFmtId="3" fontId="35" fillId="0" borderId="3" xfId="1825" applyNumberFormat="1" applyFont="1" applyBorder="1" applyAlignment="1">
      <alignment horizontal="right" wrapText="1" shrinkToFit="1"/>
    </xf>
    <xf numFmtId="3" fontId="35" fillId="0" borderId="3" xfId="1825" applyNumberFormat="1" applyFont="1" applyBorder="1" applyAlignment="1">
      <alignment horizontal="right" shrinkToFit="1"/>
    </xf>
    <xf numFmtId="3" fontId="4" fillId="0" borderId="3" xfId="1825" applyNumberFormat="1" applyBorder="1" applyAlignment="1">
      <alignment shrinkToFit="1"/>
    </xf>
    <xf numFmtId="3" fontId="4" fillId="0" borderId="3" xfId="1825" applyNumberFormat="1" applyBorder="1" applyAlignment="1"/>
    <xf numFmtId="3" fontId="4" fillId="5" borderId="18" xfId="1825" applyNumberFormat="1" applyFill="1" applyBorder="1" applyAlignment="1">
      <alignment wrapText="1" shrinkToFit="1"/>
    </xf>
    <xf numFmtId="3" fontId="4" fillId="5" borderId="18" xfId="1825" applyNumberFormat="1" applyFill="1" applyBorder="1" applyAlignment="1">
      <alignment shrinkToFit="1"/>
    </xf>
    <xf numFmtId="3" fontId="4" fillId="5" borderId="18" xfId="1825" applyNumberFormat="1" applyFill="1" applyBorder="1" applyAlignment="1"/>
    <xf numFmtId="0" fontId="4" fillId="0" borderId="0" xfId="1825" applyAlignment="1"/>
    <xf numFmtId="0" fontId="38" fillId="0" borderId="0" xfId="1825" applyFont="1"/>
    <xf numFmtId="0" fontId="149" fillId="0" borderId="46" xfId="1825" applyFont="1" applyBorder="1" applyAlignment="1">
      <alignment horizontal="center" vertical="center" wrapText="1"/>
    </xf>
    <xf numFmtId="0" fontId="149" fillId="45" borderId="47" xfId="1825" applyFont="1" applyFill="1" applyBorder="1" applyAlignment="1">
      <alignment horizontal="center" vertical="center" wrapText="1"/>
    </xf>
    <xf numFmtId="0" fontId="149" fillId="45" borderId="28" xfId="1825" applyFont="1" applyFill="1" applyBorder="1" applyAlignment="1">
      <alignment horizontal="center" vertical="center" wrapText="1"/>
    </xf>
    <xf numFmtId="0" fontId="149" fillId="45" borderId="23" xfId="1825" applyFont="1" applyFill="1" applyBorder="1" applyAlignment="1">
      <alignment horizontal="center" vertical="center" wrapText="1"/>
    </xf>
    <xf numFmtId="0" fontId="43" fillId="0" borderId="46" xfId="1825" applyFont="1" applyBorder="1" applyAlignment="1">
      <alignment vertical="center"/>
    </xf>
    <xf numFmtId="49" fontId="43" fillId="0" borderId="47" xfId="1825" applyNumberFormat="1" applyFont="1" applyBorder="1" applyAlignment="1">
      <alignment vertical="center"/>
    </xf>
    <xf numFmtId="4" fontId="43" fillId="0" borderId="23" xfId="1825" applyNumberFormat="1" applyFont="1" applyBorder="1" applyAlignment="1">
      <alignment horizontal="center" vertical="center"/>
    </xf>
    <xf numFmtId="4" fontId="43" fillId="0" borderId="23" xfId="1825" applyNumberFormat="1" applyFont="1" applyBorder="1" applyAlignment="1">
      <alignment vertical="center"/>
    </xf>
    <xf numFmtId="49" fontId="43" fillId="0" borderId="46" xfId="1825" applyNumberFormat="1" applyFont="1" applyBorder="1" applyAlignment="1">
      <alignment vertical="center"/>
    </xf>
    <xf numFmtId="4" fontId="43" fillId="0" borderId="55" xfId="1825" applyNumberFormat="1" applyFont="1" applyBorder="1" applyAlignment="1">
      <alignment horizontal="center" vertical="center"/>
    </xf>
    <xf numFmtId="4" fontId="43" fillId="0" borderId="55" xfId="1825" applyNumberFormat="1" applyFont="1" applyBorder="1" applyAlignment="1">
      <alignment vertical="center"/>
    </xf>
    <xf numFmtId="49" fontId="43" fillId="0" borderId="39" xfId="1825" applyNumberFormat="1" applyFont="1" applyBorder="1" applyAlignment="1">
      <alignment vertical="center"/>
    </xf>
    <xf numFmtId="4" fontId="43" fillId="0" borderId="18" xfId="1825" applyNumberFormat="1" applyFont="1" applyBorder="1" applyAlignment="1">
      <alignment horizontal="center" vertical="center"/>
    </xf>
    <xf numFmtId="4" fontId="43" fillId="0" borderId="18" xfId="1825" applyNumberFormat="1" applyFont="1" applyBorder="1" applyAlignment="1">
      <alignment vertical="center"/>
    </xf>
    <xf numFmtId="0" fontId="43" fillId="0" borderId="46" xfId="1825" applyFont="1" applyBorder="1"/>
    <xf numFmtId="4" fontId="4" fillId="0" borderId="0" xfId="1825" applyNumberFormat="1"/>
    <xf numFmtId="4" fontId="4" fillId="0" borderId="0" xfId="1825" applyNumberFormat="1" applyAlignment="1"/>
    <xf numFmtId="0" fontId="4" fillId="0" borderId="0" xfId="1825" applyAlignment="1">
      <alignment vertical="top"/>
    </xf>
    <xf numFmtId="0" fontId="4" fillId="0" borderId="3" xfId="1825" applyBorder="1" applyAlignment="1">
      <alignment vertical="center"/>
    </xf>
    <xf numFmtId="49" fontId="4" fillId="0" borderId="35" xfId="1825" applyNumberFormat="1" applyBorder="1" applyAlignment="1">
      <alignment vertical="center"/>
    </xf>
    <xf numFmtId="49" fontId="4" fillId="0" borderId="0" xfId="1825" applyNumberFormat="1" applyAlignment="1">
      <alignment vertical="top"/>
    </xf>
    <xf numFmtId="49" fontId="4" fillId="0" borderId="0" xfId="1825" applyNumberFormat="1" applyAlignment="1">
      <alignment vertical="top" wrapText="1"/>
    </xf>
    <xf numFmtId="0" fontId="4" fillId="0" borderId="0" xfId="1825" applyAlignment="1">
      <alignment horizontal="center" vertical="top"/>
    </xf>
    <xf numFmtId="0" fontId="4" fillId="0" borderId="0" xfId="1825" applyAlignment="1">
      <alignment vertical="top" wrapText="1"/>
    </xf>
    <xf numFmtId="0" fontId="4" fillId="0" borderId="3" xfId="1825" applyFont="1" applyBorder="1" applyAlignment="1">
      <alignment vertical="center"/>
    </xf>
    <xf numFmtId="0" fontId="4" fillId="45" borderId="3" xfId="1825" applyFill="1" applyBorder="1"/>
    <xf numFmtId="49" fontId="4" fillId="45" borderId="35" xfId="1825" applyNumberFormat="1" applyFill="1" applyBorder="1" applyAlignment="1"/>
    <xf numFmtId="49" fontId="4" fillId="45" borderId="35" xfId="1825" applyNumberFormat="1" applyFill="1" applyBorder="1"/>
    <xf numFmtId="0" fontId="4" fillId="45" borderId="35" xfId="1825" applyFill="1" applyBorder="1"/>
    <xf numFmtId="0" fontId="4" fillId="45" borderId="37" xfId="1825" applyFill="1" applyBorder="1"/>
    <xf numFmtId="0" fontId="4" fillId="45" borderId="23" xfId="1825" applyFill="1" applyBorder="1"/>
    <xf numFmtId="49" fontId="4" fillId="45" borderId="23" xfId="1825" applyNumberFormat="1" applyFill="1" applyBorder="1"/>
    <xf numFmtId="0" fontId="4" fillId="45" borderId="47" xfId="1825" applyFill="1" applyBorder="1"/>
    <xf numFmtId="0" fontId="4" fillId="45" borderId="23" xfId="1825" applyFill="1" applyBorder="1" applyAlignment="1">
      <alignment wrapText="1"/>
    </xf>
    <xf numFmtId="0" fontId="4" fillId="45" borderId="36" xfId="1825" applyFill="1" applyBorder="1" applyAlignment="1">
      <alignment vertical="top"/>
    </xf>
    <xf numFmtId="49" fontId="4" fillId="45" borderId="36" xfId="1825" applyNumberFormat="1" applyFill="1" applyBorder="1" applyAlignment="1">
      <alignment vertical="top"/>
    </xf>
    <xf numFmtId="49" fontId="4" fillId="45" borderId="3" xfId="1825" applyNumberFormat="1" applyFill="1" applyBorder="1" applyAlignment="1">
      <alignment vertical="top"/>
    </xf>
    <xf numFmtId="0" fontId="4" fillId="45" borderId="3" xfId="1825" applyFill="1" applyBorder="1" applyAlignment="1">
      <alignment vertical="top"/>
    </xf>
    <xf numFmtId="175" fontId="4" fillId="45" borderId="3" xfId="1825" applyNumberFormat="1" applyFill="1" applyBorder="1" applyAlignment="1">
      <alignment vertical="top"/>
    </xf>
    <xf numFmtId="4" fontId="4" fillId="45" borderId="3" xfId="1825" applyNumberFormat="1" applyFill="1" applyBorder="1" applyAlignment="1">
      <alignment vertical="top"/>
    </xf>
    <xf numFmtId="0" fontId="49" fillId="0" borderId="46" xfId="1825" applyFont="1" applyBorder="1" applyAlignment="1">
      <alignment vertical="top"/>
    </xf>
    <xf numFmtId="0" fontId="49" fillId="0" borderId="46" xfId="1825" applyNumberFormat="1" applyFont="1" applyBorder="1" applyAlignment="1">
      <alignment vertical="top"/>
    </xf>
    <xf numFmtId="0" fontId="49" fillId="0" borderId="55" xfId="1825" applyNumberFormat="1" applyFont="1" applyBorder="1" applyAlignment="1">
      <alignment horizontal="left" vertical="top" wrapText="1"/>
    </xf>
    <xf numFmtId="0" fontId="49" fillId="0" borderId="55" xfId="1825" applyFont="1" applyBorder="1" applyAlignment="1">
      <alignment vertical="top" shrinkToFit="1"/>
    </xf>
    <xf numFmtId="175" fontId="49" fillId="0" borderId="55" xfId="1825" applyNumberFormat="1" applyFont="1" applyBorder="1" applyAlignment="1">
      <alignment vertical="top" shrinkToFit="1"/>
    </xf>
    <xf numFmtId="4" fontId="49" fillId="0" borderId="55" xfId="1825" applyNumberFormat="1" applyFont="1" applyBorder="1" applyAlignment="1">
      <alignment vertical="top" shrinkToFit="1"/>
    </xf>
    <xf numFmtId="0" fontId="49" fillId="0" borderId="46" xfId="1825" applyFont="1" applyBorder="1" applyAlignment="1">
      <alignment vertical="top" shrinkToFit="1"/>
    </xf>
    <xf numFmtId="0" fontId="49" fillId="0" borderId="0" xfId="1825" applyFont="1"/>
    <xf numFmtId="0" fontId="4" fillId="45" borderId="39" xfId="1825" applyFill="1" applyBorder="1" applyAlignment="1">
      <alignment vertical="top"/>
    </xf>
    <xf numFmtId="0" fontId="4" fillId="45" borderId="39" xfId="1825" applyNumberFormat="1" applyFill="1" applyBorder="1" applyAlignment="1">
      <alignment vertical="top"/>
    </xf>
    <xf numFmtId="0" fontId="4" fillId="45" borderId="18" xfId="1825" applyNumberFormat="1" applyFill="1" applyBorder="1" applyAlignment="1">
      <alignment horizontal="left" vertical="top" wrapText="1"/>
    </xf>
    <xf numFmtId="0" fontId="4" fillId="45" borderId="18" xfId="1825" applyFill="1" applyBorder="1" applyAlignment="1">
      <alignment vertical="top" shrinkToFit="1"/>
    </xf>
    <xf numFmtId="175" fontId="4" fillId="45" borderId="18" xfId="1825" applyNumberFormat="1" applyFill="1" applyBorder="1" applyAlignment="1">
      <alignment vertical="top" shrinkToFit="1"/>
    </xf>
    <xf numFmtId="4" fontId="4" fillId="45" borderId="18" xfId="1825" applyNumberFormat="1" applyFill="1" applyBorder="1" applyAlignment="1">
      <alignment vertical="top" shrinkToFit="1"/>
    </xf>
    <xf numFmtId="0" fontId="4" fillId="45" borderId="39" xfId="1825" applyFill="1" applyBorder="1" applyAlignment="1">
      <alignment vertical="top" shrinkToFit="1"/>
    </xf>
    <xf numFmtId="0" fontId="151" fillId="0" borderId="0" xfId="1825" applyNumberFormat="1" applyFont="1" applyAlignment="1">
      <alignment wrapText="1"/>
    </xf>
    <xf numFmtId="0" fontId="49" fillId="0" borderId="39" xfId="1825" applyFont="1" applyBorder="1" applyAlignment="1">
      <alignment vertical="top"/>
    </xf>
    <xf numFmtId="0" fontId="49" fillId="0" borderId="39" xfId="1825" applyNumberFormat="1" applyFont="1" applyBorder="1" applyAlignment="1">
      <alignment vertical="top"/>
    </xf>
    <xf numFmtId="0" fontId="49" fillId="0" borderId="18" xfId="1825" applyNumberFormat="1" applyFont="1" applyBorder="1" applyAlignment="1">
      <alignment horizontal="left" vertical="top" wrapText="1"/>
    </xf>
    <xf numFmtId="0" fontId="49" fillId="0" borderId="18" xfId="1825" applyFont="1" applyBorder="1" applyAlignment="1">
      <alignment vertical="top" shrinkToFit="1"/>
    </xf>
    <xf numFmtId="175" fontId="49" fillId="0" borderId="18" xfId="1825" applyNumberFormat="1" applyFont="1" applyBorder="1" applyAlignment="1">
      <alignment vertical="top" shrinkToFit="1"/>
    </xf>
    <xf numFmtId="4" fontId="49" fillId="0" borderId="18" xfId="1825" applyNumberFormat="1" applyFont="1" applyBorder="1" applyAlignment="1">
      <alignment vertical="top" shrinkToFit="1"/>
    </xf>
    <xf numFmtId="0" fontId="49" fillId="0" borderId="39" xfId="1825" applyFont="1" applyBorder="1" applyAlignment="1">
      <alignment vertical="top" shrinkToFit="1"/>
    </xf>
    <xf numFmtId="49" fontId="4" fillId="0" borderId="0" xfId="1825" applyNumberFormat="1" applyAlignment="1">
      <alignment horizontal="left" vertical="top" wrapText="1"/>
    </xf>
    <xf numFmtId="49" fontId="4" fillId="0" borderId="0" xfId="1825" applyNumberFormat="1"/>
    <xf numFmtId="49" fontId="4" fillId="0" borderId="0" xfId="1825" applyNumberFormat="1" applyAlignment="1">
      <alignment horizontal="left" wrapText="1"/>
    </xf>
    <xf numFmtId="0" fontId="64" fillId="0" borderId="44" xfId="1825" applyFont="1" applyBorder="1" applyAlignment="1">
      <alignment horizontal="centerContinuous" vertical="top"/>
    </xf>
    <xf numFmtId="0" fontId="8" fillId="0" borderId="44" xfId="1825" applyFont="1" applyBorder="1" applyAlignment="1">
      <alignment horizontal="centerContinuous"/>
    </xf>
    <xf numFmtId="0" fontId="65" fillId="12" borderId="11" xfId="1825" applyFont="1" applyFill="1" applyBorder="1" applyAlignment="1">
      <alignment horizontal="left"/>
    </xf>
    <xf numFmtId="0" fontId="66" fillId="12" borderId="66" xfId="1825" applyFont="1" applyFill="1" applyBorder="1" applyAlignment="1">
      <alignment horizontal="centerContinuous"/>
    </xf>
    <xf numFmtId="49" fontId="67" fillId="12" borderId="12" xfId="1825" applyNumberFormat="1" applyFont="1" applyFill="1" applyBorder="1" applyAlignment="1">
      <alignment horizontal="left"/>
    </xf>
    <xf numFmtId="49" fontId="66" fillId="12" borderId="66" xfId="1825" applyNumberFormat="1" applyFont="1" applyFill="1" applyBorder="1" applyAlignment="1">
      <alignment horizontal="centerContinuous"/>
    </xf>
    <xf numFmtId="0" fontId="66" fillId="0" borderId="18" xfId="1825" applyFont="1" applyBorder="1"/>
    <xf numFmtId="49" fontId="66" fillId="0" borderId="19" xfId="1825" applyNumberFormat="1" applyFont="1" applyBorder="1" applyAlignment="1">
      <alignment horizontal="left"/>
    </xf>
    <xf numFmtId="0" fontId="8" fillId="0" borderId="34" xfId="1825" applyFont="1" applyBorder="1"/>
    <xf numFmtId="0" fontId="66" fillId="0" borderId="37" xfId="1825" applyFont="1" applyBorder="1"/>
    <xf numFmtId="49" fontId="66" fillId="0" borderId="35" xfId="1825" applyNumberFormat="1" applyFont="1" applyBorder="1"/>
    <xf numFmtId="49" fontId="66" fillId="0" borderId="37" xfId="1825" applyNumberFormat="1" applyFont="1" applyBorder="1"/>
    <xf numFmtId="0" fontId="66" fillId="0" borderId="3" xfId="1825" applyFont="1" applyBorder="1"/>
    <xf numFmtId="0" fontId="66" fillId="0" borderId="21" xfId="1825" applyFont="1" applyBorder="1" applyAlignment="1">
      <alignment horizontal="left"/>
    </xf>
    <xf numFmtId="0" fontId="65" fillId="0" borderId="34" xfId="1825" applyFont="1" applyBorder="1"/>
    <xf numFmtId="49" fontId="66" fillId="0" borderId="21" xfId="1825" applyNumberFormat="1" applyFont="1" applyBorder="1" applyAlignment="1">
      <alignment horizontal="left"/>
    </xf>
    <xf numFmtId="49" fontId="65" fillId="12" borderId="34" xfId="1825" applyNumberFormat="1" applyFont="1" applyFill="1" applyBorder="1"/>
    <xf numFmtId="49" fontId="8" fillId="12" borderId="37" xfId="1825" applyNumberFormat="1" applyFont="1" applyFill="1" applyBorder="1"/>
    <xf numFmtId="49" fontId="65" fillId="12" borderId="35" xfId="1825" applyNumberFormat="1" applyFont="1" applyFill="1" applyBorder="1"/>
    <xf numFmtId="49" fontId="8" fillId="12" borderId="35" xfId="1825" applyNumberFormat="1" applyFont="1" applyFill="1" applyBorder="1"/>
    <xf numFmtId="0" fontId="66" fillId="0" borderId="3" xfId="1825" applyFont="1" applyFill="1" applyBorder="1"/>
    <xf numFmtId="3" fontId="66" fillId="0" borderId="21" xfId="1825" applyNumberFormat="1" applyFont="1" applyBorder="1" applyAlignment="1">
      <alignment horizontal="left"/>
    </xf>
    <xf numFmtId="0" fontId="4" fillId="0" borderId="0" xfId="1825" applyFill="1"/>
    <xf numFmtId="49" fontId="65" fillId="12" borderId="9" xfId="1825" applyNumberFormat="1" applyFont="1" applyFill="1" applyBorder="1"/>
    <xf numFmtId="49" fontId="8" fillId="12" borderId="67" xfId="1825" applyNumberFormat="1" applyFont="1" applyFill="1" applyBorder="1"/>
    <xf numFmtId="49" fontId="65" fillId="12" borderId="0" xfId="1825" applyNumberFormat="1" applyFont="1" applyFill="1" applyBorder="1"/>
    <xf numFmtId="49" fontId="8" fillId="12" borderId="0" xfId="1825" applyNumberFormat="1" applyFont="1" applyFill="1" applyBorder="1"/>
    <xf numFmtId="49" fontId="66" fillId="0" borderId="3" xfId="1825" applyNumberFormat="1" applyFont="1" applyBorder="1" applyAlignment="1">
      <alignment horizontal="left"/>
    </xf>
    <xf numFmtId="0" fontId="66" fillId="0" borderId="20" xfId="1825" applyFont="1" applyBorder="1"/>
    <xf numFmtId="0" fontId="66" fillId="0" borderId="3" xfId="1825" applyNumberFormat="1" applyFont="1" applyBorder="1"/>
    <xf numFmtId="0" fontId="66" fillId="0" borderId="38" xfId="1825" applyNumberFormat="1" applyFont="1" applyBorder="1" applyAlignment="1">
      <alignment horizontal="left"/>
    </xf>
    <xf numFmtId="0" fontId="4" fillId="0" borderId="0" xfId="1825" applyNumberFormat="1" applyBorder="1"/>
    <xf numFmtId="0" fontId="4" fillId="0" borderId="0" xfId="1825" applyNumberFormat="1"/>
    <xf numFmtId="0" fontId="66" fillId="0" borderId="38" xfId="1825" applyFont="1" applyBorder="1" applyAlignment="1">
      <alignment horizontal="left"/>
    </xf>
    <xf numFmtId="0" fontId="66" fillId="0" borderId="3" xfId="1825" applyFont="1" applyFill="1" applyBorder="1" applyAlignment="1"/>
    <xf numFmtId="0" fontId="66" fillId="0" borderId="38" xfId="1825" applyFont="1" applyFill="1" applyBorder="1" applyAlignment="1"/>
    <xf numFmtId="0" fontId="4" fillId="0" borderId="0" xfId="1825" applyFont="1" applyFill="1" applyBorder="1" applyAlignment="1"/>
    <xf numFmtId="0" fontId="66" fillId="0" borderId="3" xfId="1825" applyFont="1" applyBorder="1" applyAlignment="1"/>
    <xf numFmtId="0" fontId="66" fillId="0" borderId="38" xfId="1825" applyFont="1" applyBorder="1" applyAlignment="1"/>
    <xf numFmtId="3" fontId="4" fillId="0" borderId="0" xfId="1825" applyNumberFormat="1"/>
    <xf numFmtId="0" fontId="66" fillId="0" borderId="34" xfId="1825" applyFont="1" applyBorder="1"/>
    <xf numFmtId="0" fontId="66" fillId="0" borderId="18" xfId="1825" applyFont="1" applyBorder="1" applyAlignment="1">
      <alignment horizontal="left"/>
    </xf>
    <xf numFmtId="0" fontId="66" fillId="0" borderId="32" xfId="1825" applyFont="1" applyBorder="1" applyAlignment="1">
      <alignment horizontal="left"/>
    </xf>
    <xf numFmtId="0" fontId="64" fillId="0" borderId="68" xfId="1825" applyFont="1" applyBorder="1" applyAlignment="1">
      <alignment horizontal="centerContinuous" vertical="center"/>
    </xf>
    <xf numFmtId="0" fontId="68" fillId="0" borderId="69" xfId="1825" applyFont="1" applyBorder="1" applyAlignment="1">
      <alignment horizontal="centerContinuous" vertical="center"/>
    </xf>
    <xf numFmtId="0" fontId="8" fillId="0" borderId="69" xfId="1825" applyFont="1" applyBorder="1" applyAlignment="1">
      <alignment horizontal="centerContinuous" vertical="center"/>
    </xf>
    <xf numFmtId="0" fontId="8" fillId="0" borderId="70" xfId="1825" applyFont="1" applyBorder="1" applyAlignment="1">
      <alignment horizontal="centerContinuous" vertical="center"/>
    </xf>
    <xf numFmtId="0" fontId="65" fillId="12" borderId="40" xfId="1825" applyFont="1" applyFill="1" applyBorder="1" applyAlignment="1">
      <alignment horizontal="left"/>
    </xf>
    <xf numFmtId="0" fontId="8" fillId="12" borderId="41" xfId="1825" applyFont="1" applyFill="1" applyBorder="1" applyAlignment="1">
      <alignment horizontal="left"/>
    </xf>
    <xf numFmtId="0" fontId="8" fillId="12" borderId="42" xfId="1825" applyFont="1" applyFill="1" applyBorder="1" applyAlignment="1">
      <alignment horizontal="centerContinuous"/>
    </xf>
    <xf numFmtId="0" fontId="65" fillId="12" borderId="41" xfId="1825" applyFont="1" applyFill="1" applyBorder="1" applyAlignment="1">
      <alignment horizontal="centerContinuous"/>
    </xf>
    <xf numFmtId="0" fontId="8" fillId="12" borderId="41" xfId="1825" applyFont="1" applyFill="1" applyBorder="1" applyAlignment="1">
      <alignment horizontal="centerContinuous"/>
    </xf>
    <xf numFmtId="0" fontId="8" fillId="0" borderId="1" xfId="1825" applyFont="1" applyBorder="1"/>
    <xf numFmtId="0" fontId="8" fillId="0" borderId="31" xfId="1825" applyFont="1" applyBorder="1"/>
    <xf numFmtId="3" fontId="8" fillId="0" borderId="19" xfId="1825" applyNumberFormat="1" applyFont="1" applyBorder="1"/>
    <xf numFmtId="0" fontId="8" fillId="0" borderId="11" xfId="1825" applyFont="1" applyBorder="1"/>
    <xf numFmtId="3" fontId="8" fillId="0" borderId="12" xfId="1825" applyNumberFormat="1" applyFont="1" applyBorder="1"/>
    <xf numFmtId="0" fontId="8" fillId="0" borderId="66" xfId="1825" applyFont="1" applyBorder="1"/>
    <xf numFmtId="3" fontId="8" fillId="0" borderId="35" xfId="1825" applyNumberFormat="1" applyFont="1" applyBorder="1"/>
    <xf numFmtId="0" fontId="8" fillId="0" borderId="37" xfId="1825" applyFont="1" applyBorder="1"/>
    <xf numFmtId="0" fontId="8" fillId="0" borderId="17" xfId="1825" applyFont="1" applyBorder="1"/>
    <xf numFmtId="0" fontId="8" fillId="0" borderId="31" xfId="1825" applyFont="1" applyBorder="1" applyAlignment="1">
      <alignment shrinkToFit="1"/>
    </xf>
    <xf numFmtId="0" fontId="8" fillId="0" borderId="30" xfId="1825" applyFont="1" applyBorder="1"/>
    <xf numFmtId="0" fontId="8" fillId="0" borderId="9" xfId="1825" applyFont="1" applyBorder="1"/>
    <xf numFmtId="0" fontId="8" fillId="0" borderId="0" xfId="1825" applyFont="1" applyBorder="1"/>
    <xf numFmtId="3" fontId="8" fillId="0" borderId="61" xfId="1825" applyNumberFormat="1" applyFont="1" applyBorder="1"/>
    <xf numFmtId="0" fontId="8" fillId="0" borderId="71" xfId="1825" applyFont="1" applyBorder="1"/>
    <xf numFmtId="3" fontId="8" fillId="0" borderId="73" xfId="1825" applyNumberFormat="1" applyFont="1" applyBorder="1"/>
    <xf numFmtId="0" fontId="8" fillId="0" borderId="72" xfId="1825" applyFont="1" applyBorder="1"/>
    <xf numFmtId="0" fontId="65" fillId="12" borderId="11" xfId="1825" applyFont="1" applyFill="1" applyBorder="1"/>
    <xf numFmtId="0" fontId="65" fillId="12" borderId="12" xfId="1825" applyFont="1" applyFill="1" applyBorder="1"/>
    <xf numFmtId="0" fontId="65" fillId="12" borderId="66" xfId="1825" applyFont="1" applyFill="1" applyBorder="1"/>
    <xf numFmtId="0" fontId="65" fillId="12" borderId="57" xfId="1825" applyFont="1" applyFill="1" applyBorder="1"/>
    <xf numFmtId="0" fontId="65" fillId="12" borderId="13" xfId="1825" applyFont="1" applyFill="1" applyBorder="1"/>
    <xf numFmtId="0" fontId="8" fillId="0" borderId="67" xfId="1825" applyFont="1" applyBorder="1"/>
    <xf numFmtId="0" fontId="8" fillId="0" borderId="0" xfId="1825" applyFont="1"/>
    <xf numFmtId="0" fontId="8" fillId="0" borderId="46" xfId="1825" applyFont="1" applyBorder="1"/>
    <xf numFmtId="0" fontId="8" fillId="0" borderId="10" xfId="1825" applyFont="1" applyBorder="1"/>
    <xf numFmtId="0" fontId="8" fillId="0" borderId="0" xfId="1825" applyFont="1" applyBorder="1" applyAlignment="1">
      <alignment horizontal="right"/>
    </xf>
    <xf numFmtId="179" fontId="8" fillId="0" borderId="0" xfId="1825" applyNumberFormat="1" applyFont="1" applyBorder="1"/>
    <xf numFmtId="0" fontId="8" fillId="0" borderId="0" xfId="1825" applyFont="1" applyFill="1" applyBorder="1"/>
    <xf numFmtId="0" fontId="8" fillId="0" borderId="74" xfId="1825" applyFont="1" applyBorder="1"/>
    <xf numFmtId="0" fontId="8" fillId="0" borderId="39" xfId="1825" applyFont="1" applyBorder="1"/>
    <xf numFmtId="0" fontId="8" fillId="0" borderId="33" xfId="1825" applyFont="1" applyBorder="1"/>
    <xf numFmtId="0" fontId="8" fillId="0" borderId="28" xfId="1825" applyFont="1" applyBorder="1"/>
    <xf numFmtId="180" fontId="8" fillId="0" borderId="48" xfId="1825" applyNumberFormat="1" applyFont="1" applyBorder="1" applyAlignment="1">
      <alignment horizontal="right"/>
    </xf>
    <xf numFmtId="0" fontId="8" fillId="0" borderId="48" xfId="1825" applyFont="1" applyBorder="1"/>
    <xf numFmtId="0" fontId="8" fillId="0" borderId="35" xfId="1825" applyFont="1" applyBorder="1"/>
    <xf numFmtId="180" fontId="8" fillId="0" borderId="37" xfId="1825" applyNumberFormat="1" applyFont="1" applyBorder="1" applyAlignment="1">
      <alignment horizontal="right"/>
    </xf>
    <xf numFmtId="0" fontId="68" fillId="12" borderId="71" xfId="1825" applyFont="1" applyFill="1" applyBorder="1"/>
    <xf numFmtId="0" fontId="68" fillId="12" borderId="73" xfId="1825" applyFont="1" applyFill="1" applyBorder="1"/>
    <xf numFmtId="0" fontId="68" fillId="12" borderId="72" xfId="1825" applyFont="1" applyFill="1" applyBorder="1"/>
    <xf numFmtId="0" fontId="41" fillId="0" borderId="0" xfId="1825" applyFont="1"/>
    <xf numFmtId="0" fontId="4" fillId="0" borderId="0" xfId="1825" applyAlignment="1">
      <alignment vertical="justify"/>
    </xf>
    <xf numFmtId="49" fontId="65" fillId="0" borderId="79" xfId="1422" applyNumberFormat="1" applyFont="1" applyBorder="1"/>
    <xf numFmtId="49" fontId="8" fillId="0" borderId="79" xfId="1422" applyNumberFormat="1" applyFont="1" applyBorder="1"/>
    <xf numFmtId="49" fontId="8" fillId="0" borderId="79" xfId="1422" applyNumberFormat="1" applyFont="1" applyBorder="1" applyAlignment="1">
      <alignment horizontal="right"/>
    </xf>
    <xf numFmtId="49" fontId="8" fillId="0" borderId="79" xfId="1825" applyNumberFormat="1" applyFont="1" applyBorder="1" applyAlignment="1">
      <alignment horizontal="left"/>
    </xf>
    <xf numFmtId="0" fontId="8" fillId="0" borderId="81" xfId="1825" applyNumberFormat="1" applyFont="1" applyBorder="1"/>
    <xf numFmtId="49" fontId="65" fillId="0" borderId="84" xfId="1422" applyNumberFormat="1" applyFont="1" applyBorder="1"/>
    <xf numFmtId="49" fontId="8" fillId="0" borderId="84" xfId="1422" applyNumberFormat="1" applyFont="1" applyBorder="1"/>
    <xf numFmtId="49" fontId="8" fillId="0" borderId="84" xfId="1422" applyNumberFormat="1" applyFont="1" applyBorder="1" applyAlignment="1">
      <alignment horizontal="right"/>
    </xf>
    <xf numFmtId="49" fontId="64" fillId="0" borderId="0" xfId="1825" applyNumberFormat="1" applyFont="1" applyAlignment="1">
      <alignment horizontal="centerContinuous"/>
    </xf>
    <xf numFmtId="0" fontId="64" fillId="0" borderId="0" xfId="1825" applyFont="1" applyAlignment="1">
      <alignment horizontal="centerContinuous"/>
    </xf>
    <xf numFmtId="0" fontId="64" fillId="0" borderId="0" xfId="1825" applyFont="1" applyBorder="1" applyAlignment="1">
      <alignment horizontal="centerContinuous"/>
    </xf>
    <xf numFmtId="49" fontId="65" fillId="12" borderId="40" xfId="1825" applyNumberFormat="1" applyFont="1" applyFill="1" applyBorder="1" applyAlignment="1">
      <alignment horizontal="center"/>
    </xf>
    <xf numFmtId="0" fontId="65" fillId="12" borderId="41" xfId="1825" applyFont="1" applyFill="1" applyBorder="1" applyAlignment="1">
      <alignment horizontal="center"/>
    </xf>
    <xf numFmtId="0" fontId="65" fillId="12" borderId="42" xfId="1825" applyFont="1" applyFill="1" applyBorder="1" applyAlignment="1">
      <alignment horizontal="center"/>
    </xf>
    <xf numFmtId="0" fontId="65" fillId="12" borderId="87" xfId="1825" applyFont="1" applyFill="1" applyBorder="1" applyAlignment="1">
      <alignment horizontal="center"/>
    </xf>
    <xf numFmtId="0" fontId="65" fillId="12" borderId="26" xfId="1825" applyFont="1" applyFill="1" applyBorder="1" applyAlignment="1">
      <alignment horizontal="center"/>
    </xf>
    <xf numFmtId="0" fontId="65" fillId="12" borderId="27" xfId="1825" applyFont="1" applyFill="1" applyBorder="1" applyAlignment="1">
      <alignment horizontal="center"/>
    </xf>
    <xf numFmtId="49" fontId="66" fillId="0" borderId="9" xfId="1825" applyNumberFormat="1" applyFont="1" applyBorder="1"/>
    <xf numFmtId="0" fontId="66" fillId="0" borderId="0" xfId="1825" applyFont="1" applyBorder="1"/>
    <xf numFmtId="3" fontId="8" fillId="0" borderId="10" xfId="1825" applyNumberFormat="1" applyFont="1" applyBorder="1"/>
    <xf numFmtId="3" fontId="8" fillId="0" borderId="67" xfId="1825" applyNumberFormat="1" applyFont="1" applyBorder="1"/>
    <xf numFmtId="3" fontId="8" fillId="0" borderId="55" xfId="1825" applyNumberFormat="1" applyFont="1" applyBorder="1"/>
    <xf numFmtId="3" fontId="8" fillId="0" borderId="88" xfId="1825" applyNumberFormat="1" applyFont="1" applyBorder="1"/>
    <xf numFmtId="0" fontId="65" fillId="12" borderId="40" xfId="1825" applyFont="1" applyFill="1" applyBorder="1"/>
    <xf numFmtId="0" fontId="65" fillId="12" borderId="41" xfId="1825" applyFont="1" applyFill="1" applyBorder="1"/>
    <xf numFmtId="3" fontId="65" fillId="12" borderId="42" xfId="1825" applyNumberFormat="1" applyFont="1" applyFill="1" applyBorder="1"/>
    <xf numFmtId="3" fontId="65" fillId="12" borderId="87" xfId="1825" applyNumberFormat="1" applyFont="1" applyFill="1" applyBorder="1"/>
    <xf numFmtId="3" fontId="65" fillId="12" borderId="26" xfId="1825" applyNumberFormat="1" applyFont="1" applyFill="1" applyBorder="1"/>
    <xf numFmtId="3" fontId="65" fillId="12" borderId="27" xfId="1825" applyNumberFormat="1" applyFont="1" applyFill="1" applyBorder="1"/>
    <xf numFmtId="0" fontId="23" fillId="0" borderId="0" xfId="1825" applyFont="1"/>
    <xf numFmtId="3" fontId="64" fillId="0" borderId="0" xfId="1825" applyNumberFormat="1" applyFont="1" applyAlignment="1">
      <alignment horizontal="centerContinuous"/>
    </xf>
    <xf numFmtId="0" fontId="8" fillId="12" borderId="13" xfId="1825" applyFont="1" applyFill="1" applyBorder="1"/>
    <xf numFmtId="0" fontId="65" fillId="12" borderId="56" xfId="1825" applyFont="1" applyFill="1" applyBorder="1" applyAlignment="1">
      <alignment horizontal="right"/>
    </xf>
    <xf numFmtId="0" fontId="65" fillId="12" borderId="12" xfId="1825" applyFont="1" applyFill="1" applyBorder="1" applyAlignment="1">
      <alignment horizontal="right"/>
    </xf>
    <xf numFmtId="0" fontId="65" fillId="12" borderId="66" xfId="1825" applyFont="1" applyFill="1" applyBorder="1" applyAlignment="1">
      <alignment horizontal="center"/>
    </xf>
    <xf numFmtId="4" fontId="67" fillId="12" borderId="12" xfId="1825" applyNumberFormat="1" applyFont="1" applyFill="1" applyBorder="1" applyAlignment="1">
      <alignment horizontal="right"/>
    </xf>
    <xf numFmtId="4" fontId="67" fillId="12" borderId="13" xfId="1825" applyNumberFormat="1" applyFont="1" applyFill="1" applyBorder="1" applyAlignment="1">
      <alignment horizontal="right"/>
    </xf>
    <xf numFmtId="0" fontId="8" fillId="0" borderId="32" xfId="1825" applyFont="1" applyBorder="1"/>
    <xf numFmtId="3" fontId="8" fillId="0" borderId="17" xfId="1825" applyNumberFormat="1" applyFont="1" applyBorder="1" applyAlignment="1">
      <alignment horizontal="right"/>
    </xf>
    <xf numFmtId="180" fontId="8" fillId="0" borderId="3" xfId="1825" applyNumberFormat="1" applyFont="1" applyBorder="1" applyAlignment="1">
      <alignment horizontal="right"/>
    </xf>
    <xf numFmtId="3" fontId="8" fillId="0" borderId="74" xfId="1825" applyNumberFormat="1" applyFont="1" applyBorder="1" applyAlignment="1">
      <alignment horizontal="right"/>
    </xf>
    <xf numFmtId="4" fontId="8" fillId="0" borderId="31" xfId="1825" applyNumberFormat="1" applyFont="1" applyBorder="1" applyAlignment="1">
      <alignment horizontal="right"/>
    </xf>
    <xf numFmtId="3" fontId="8" fillId="0" borderId="32" xfId="1825" applyNumberFormat="1" applyFont="1" applyBorder="1" applyAlignment="1">
      <alignment horizontal="right"/>
    </xf>
    <xf numFmtId="0" fontId="8" fillId="12" borderId="71" xfId="1825" applyFont="1" applyFill="1" applyBorder="1"/>
    <xf numFmtId="0" fontId="65" fillId="12" borderId="73" xfId="1825" applyFont="1" applyFill="1" applyBorder="1"/>
    <xf numFmtId="0" fontId="8" fillId="12" borderId="73" xfId="1825" applyFont="1" applyFill="1" applyBorder="1"/>
    <xf numFmtId="4" fontId="8" fillId="12" borderId="76" xfId="1825" applyNumberFormat="1" applyFont="1" applyFill="1" applyBorder="1"/>
    <xf numFmtId="4" fontId="8" fillId="12" borderId="71" xfId="1825" applyNumberFormat="1" applyFont="1" applyFill="1" applyBorder="1"/>
    <xf numFmtId="4" fontId="8" fillId="12" borderId="73" xfId="1825" applyNumberFormat="1" applyFont="1" applyFill="1" applyBorder="1"/>
    <xf numFmtId="3" fontId="35" fillId="0" borderId="0" xfId="1825" applyNumberFormat="1" applyFont="1"/>
    <xf numFmtId="4" fontId="35" fillId="0" borderId="0" xfId="1825" applyNumberFormat="1" applyFont="1"/>
    <xf numFmtId="0" fontId="72" fillId="0" borderId="0" xfId="1422"/>
    <xf numFmtId="0" fontId="8" fillId="0" borderId="0" xfId="1422" applyFont="1"/>
    <xf numFmtId="0" fontId="75" fillId="0" borderId="0" xfId="1422" applyFont="1" applyAlignment="1">
      <alignment horizontal="centerContinuous"/>
    </xf>
    <xf numFmtId="0" fontId="76" fillId="0" borderId="0" xfId="1422" applyFont="1" applyAlignment="1">
      <alignment horizontal="centerContinuous"/>
    </xf>
    <xf numFmtId="0" fontId="76" fillId="0" borderId="0" xfId="1422" applyFont="1" applyAlignment="1">
      <alignment horizontal="right"/>
    </xf>
    <xf numFmtId="0" fontId="66" fillId="0" borderId="80" xfId="1422" applyFont="1" applyBorder="1" applyAlignment="1">
      <alignment horizontal="right"/>
    </xf>
    <xf numFmtId="49" fontId="8" fillId="0" borderId="79" xfId="1422" applyNumberFormat="1" applyFont="1" applyBorder="1" applyAlignment="1">
      <alignment horizontal="left"/>
    </xf>
    <xf numFmtId="0" fontId="8" fillId="0" borderId="81" xfId="1422" applyFont="1" applyBorder="1"/>
    <xf numFmtId="0" fontId="66" fillId="0" borderId="0" xfId="1422" applyFont="1"/>
    <xf numFmtId="0" fontId="8" fillId="0" borderId="0" xfId="1422" applyFont="1" applyAlignment="1">
      <alignment horizontal="right"/>
    </xf>
    <xf numFmtId="0" fontId="8" fillId="0" borderId="0" xfId="1422" applyFont="1" applyAlignment="1"/>
    <xf numFmtId="49" fontId="66" fillId="12" borderId="3" xfId="1422" applyNumberFormat="1" applyFont="1" applyFill="1" applyBorder="1"/>
    <xf numFmtId="0" fontId="66" fillId="12" borderId="37" xfId="1422" applyFont="1" applyFill="1" applyBorder="1" applyAlignment="1">
      <alignment horizontal="center"/>
    </xf>
    <xf numFmtId="0" fontId="66" fillId="12" borderId="37" xfId="1422" applyNumberFormat="1" applyFont="1" applyFill="1" applyBorder="1" applyAlignment="1">
      <alignment horizontal="center"/>
    </xf>
    <xf numFmtId="0" fontId="66" fillId="12" borderId="3" xfId="1422" applyFont="1" applyFill="1" applyBorder="1" applyAlignment="1">
      <alignment horizontal="center"/>
    </xf>
    <xf numFmtId="0" fontId="65" fillId="0" borderId="55" xfId="1422" applyFont="1" applyBorder="1" applyAlignment="1">
      <alignment horizontal="center"/>
    </xf>
    <xf numFmtId="49" fontId="65" fillId="0" borderId="55" xfId="1422" applyNumberFormat="1" applyFont="1" applyBorder="1" applyAlignment="1">
      <alignment horizontal="left"/>
    </xf>
    <xf numFmtId="0" fontId="65" fillId="0" borderId="36" xfId="1422" applyFont="1" applyBorder="1"/>
    <xf numFmtId="0" fontId="8" fillId="0" borderId="35" xfId="1422" applyFont="1" applyBorder="1" applyAlignment="1">
      <alignment horizontal="center"/>
    </xf>
    <xf numFmtId="0" fontId="8" fillId="0" borderId="35" xfId="1422" applyNumberFormat="1" applyFont="1" applyBorder="1" applyAlignment="1">
      <alignment horizontal="right"/>
    </xf>
    <xf numFmtId="0" fontId="8" fillId="0" borderId="37" xfId="1422" applyNumberFormat="1" applyFont="1" applyBorder="1"/>
    <xf numFmtId="0" fontId="72" fillId="0" borderId="0" xfId="1422" applyNumberFormat="1"/>
    <xf numFmtId="0" fontId="152" fillId="0" borderId="0" xfId="1422" applyFont="1"/>
    <xf numFmtId="0" fontId="77" fillId="0" borderId="23" xfId="1422" applyFont="1" applyBorder="1" applyAlignment="1">
      <alignment horizontal="center" vertical="top"/>
    </xf>
    <xf numFmtId="49" fontId="77" fillId="0" borderId="23" xfId="1422" applyNumberFormat="1" applyFont="1" applyBorder="1" applyAlignment="1">
      <alignment horizontal="left" vertical="top"/>
    </xf>
    <xf numFmtId="0" fontId="77" fillId="0" borderId="23" xfId="1422" applyFont="1" applyBorder="1" applyAlignment="1">
      <alignment vertical="top" wrapText="1"/>
    </xf>
    <xf numFmtId="49" fontId="77" fillId="0" borderId="23" xfId="1422" applyNumberFormat="1" applyFont="1" applyBorder="1" applyAlignment="1">
      <alignment horizontal="center" shrinkToFit="1"/>
    </xf>
    <xf numFmtId="4" fontId="77" fillId="0" borderId="23" xfId="1422" applyNumberFormat="1" applyFont="1" applyBorder="1" applyAlignment="1">
      <alignment horizontal="right"/>
    </xf>
    <xf numFmtId="4" fontId="77" fillId="0" borderId="23" xfId="1422" applyNumberFormat="1" applyFont="1" applyBorder="1"/>
    <xf numFmtId="0" fontId="153" fillId="0" borderId="0" xfId="1422" applyFont="1"/>
    <xf numFmtId="0" fontId="66" fillId="0" borderId="55" xfId="1422" applyFont="1" applyBorder="1" applyAlignment="1">
      <alignment horizontal="center"/>
    </xf>
    <xf numFmtId="49" fontId="66" fillId="0" borderId="55" xfId="1422" applyNumberFormat="1" applyFont="1" applyBorder="1" applyAlignment="1">
      <alignment horizontal="right"/>
    </xf>
    <xf numFmtId="4" fontId="90" fillId="46" borderId="123" xfId="1422" applyNumberFormat="1" applyFont="1" applyFill="1" applyBorder="1" applyAlignment="1">
      <alignment horizontal="right" wrapText="1"/>
    </xf>
    <xf numFmtId="0" fontId="90" fillId="46" borderId="46" xfId="1422" applyFont="1" applyFill="1" applyBorder="1" applyAlignment="1">
      <alignment horizontal="left" wrapText="1"/>
    </xf>
    <xf numFmtId="0" fontId="90" fillId="0" borderId="67" xfId="1825" applyFont="1" applyBorder="1" applyAlignment="1">
      <alignment horizontal="right"/>
    </xf>
    <xf numFmtId="0" fontId="155" fillId="0" borderId="0" xfId="1422" applyFont="1" applyAlignment="1">
      <alignment wrapText="1"/>
    </xf>
    <xf numFmtId="0" fontId="8" fillId="12" borderId="3" xfId="1422" applyFont="1" applyFill="1" applyBorder="1" applyAlignment="1">
      <alignment horizontal="center"/>
    </xf>
    <xf numFmtId="49" fontId="80" fillId="12" borderId="3" xfId="1422" applyNumberFormat="1" applyFont="1" applyFill="1" applyBorder="1" applyAlignment="1">
      <alignment horizontal="left"/>
    </xf>
    <xf numFmtId="0" fontId="80" fillId="12" borderId="36" xfId="1422" applyFont="1" applyFill="1" applyBorder="1"/>
    <xf numFmtId="0" fontId="8" fillId="12" borderId="35" xfId="1422" applyFont="1" applyFill="1" applyBorder="1" applyAlignment="1">
      <alignment horizontal="center"/>
    </xf>
    <xf numFmtId="4" fontId="8" fillId="12" borderId="35" xfId="1422" applyNumberFormat="1" applyFont="1" applyFill="1" applyBorder="1" applyAlignment="1">
      <alignment horizontal="right"/>
    </xf>
    <xf numFmtId="4" fontId="8" fillId="12" borderId="37" xfId="1422" applyNumberFormat="1" applyFont="1" applyFill="1" applyBorder="1" applyAlignment="1">
      <alignment horizontal="right"/>
    </xf>
    <xf numFmtId="4" fontId="65" fillId="12" borderId="3" xfId="1422" applyNumberFormat="1" applyFont="1" applyFill="1" applyBorder="1"/>
    <xf numFmtId="3" fontId="72" fillId="0" borderId="0" xfId="1422" applyNumberFormat="1"/>
    <xf numFmtId="4" fontId="156" fillId="46" borderId="123" xfId="1422" applyNumberFormat="1" applyFont="1" applyFill="1" applyBorder="1" applyAlignment="1">
      <alignment horizontal="right" wrapText="1"/>
    </xf>
    <xf numFmtId="4" fontId="157" fillId="46" borderId="123" xfId="1422" applyNumberFormat="1" applyFont="1" applyFill="1" applyBorder="1" applyAlignment="1">
      <alignment horizontal="right" wrapText="1"/>
    </xf>
    <xf numFmtId="0" fontId="72" fillId="0" borderId="0" xfId="1422" applyBorder="1"/>
    <xf numFmtId="0" fontId="88" fillId="0" borderId="0" xfId="1422" applyFont="1" applyAlignment="1"/>
    <xf numFmtId="0" fontId="72" fillId="0" borderId="0" xfId="1422" applyAlignment="1">
      <alignment horizontal="right"/>
    </xf>
    <xf numFmtId="0" fontId="89" fillId="0" borderId="0" xfId="1422" applyFont="1" applyBorder="1"/>
    <xf numFmtId="3" fontId="89" fillId="0" borderId="0" xfId="1422" applyNumberFormat="1" applyFont="1" applyBorder="1" applyAlignment="1">
      <alignment horizontal="right"/>
    </xf>
    <xf numFmtId="4" fontId="89" fillId="0" borderId="0" xfId="1422" applyNumberFormat="1" applyFont="1" applyBorder="1"/>
    <xf numFmtId="0" fontId="88" fillId="0" borderId="0" xfId="1422" applyFont="1" applyBorder="1" applyAlignment="1"/>
    <xf numFmtId="0" fontId="72" fillId="0" borderId="0" xfId="1422" applyBorder="1" applyAlignment="1">
      <alignment horizontal="right"/>
    </xf>
    <xf numFmtId="0" fontId="28" fillId="0" borderId="6" xfId="0" applyFont="1" applyFill="1" applyBorder="1" applyAlignment="1">
      <alignment vertical="top"/>
    </xf>
    <xf numFmtId="3" fontId="29" fillId="0" borderId="7" xfId="0" applyNumberFormat="1" applyFont="1" applyFill="1" applyBorder="1"/>
    <xf numFmtId="0" fontId="29" fillId="0" borderId="8" xfId="0" applyFont="1" applyFill="1" applyBorder="1"/>
    <xf numFmtId="0" fontId="29" fillId="0" borderId="9" xfId="0" applyFont="1" applyFill="1" applyBorder="1"/>
    <xf numFmtId="3" fontId="29" fillId="0" borderId="0" xfId="0" applyNumberFormat="1" applyFont="1" applyFill="1" applyBorder="1"/>
    <xf numFmtId="0" fontId="29" fillId="0" borderId="10" xfId="0" applyFont="1" applyFill="1" applyBorder="1"/>
    <xf numFmtId="0" fontId="29" fillId="0" borderId="9" xfId="0" applyFont="1" applyFill="1" applyBorder="1" applyAlignment="1">
      <alignment vertical="top"/>
    </xf>
    <xf numFmtId="0" fontId="31" fillId="0" borderId="11" xfId="0" applyFont="1" applyFill="1" applyBorder="1" applyAlignment="1">
      <alignment vertical="top"/>
    </xf>
    <xf numFmtId="3" fontId="31" fillId="0" borderId="12" xfId="0" applyNumberFormat="1" applyFont="1" applyFill="1" applyBorder="1"/>
    <xf numFmtId="3" fontId="29" fillId="0" borderId="12" xfId="0" applyNumberFormat="1" applyFont="1" applyFill="1" applyBorder="1"/>
    <xf numFmtId="0" fontId="29" fillId="0" borderId="13" xfId="0" applyFont="1" applyFill="1" applyBorder="1"/>
    <xf numFmtId="0" fontId="32" fillId="0" borderId="14" xfId="0" applyFont="1" applyFill="1" applyBorder="1"/>
    <xf numFmtId="3" fontId="32" fillId="0" borderId="15" xfId="0" applyNumberFormat="1" applyFont="1" applyFill="1" applyBorder="1"/>
    <xf numFmtId="0" fontId="32" fillId="0" borderId="16" xfId="0" applyFont="1" applyFill="1" applyBorder="1"/>
    <xf numFmtId="0" fontId="31" fillId="0" borderId="25" xfId="0" applyFont="1" applyFill="1" applyBorder="1" applyAlignment="1">
      <alignment vertical="center"/>
    </xf>
    <xf numFmtId="174" fontId="31" fillId="0" borderId="26" xfId="0" applyNumberFormat="1" applyFont="1" applyFill="1" applyBorder="1" applyAlignment="1">
      <alignment vertical="center"/>
    </xf>
    <xf numFmtId="174" fontId="33" fillId="0" borderId="26" xfId="0" applyNumberFormat="1" applyFont="1" applyFill="1" applyBorder="1" applyAlignment="1">
      <alignment vertical="center"/>
    </xf>
    <xf numFmtId="0" fontId="33" fillId="0" borderId="27" xfId="0" applyFont="1" applyFill="1" applyBorder="1" applyAlignment="1">
      <alignment vertical="center"/>
    </xf>
    <xf numFmtId="174" fontId="4" fillId="0" borderId="0" xfId="1825" applyNumberFormat="1"/>
    <xf numFmtId="0" fontId="90" fillId="0" borderId="46" xfId="1422" applyFont="1" applyFill="1" applyBorder="1" applyAlignment="1">
      <alignment horizontal="left" wrapText="1"/>
    </xf>
    <xf numFmtId="4" fontId="77" fillId="6" borderId="23" xfId="1422" applyNumberFormat="1" applyFont="1" applyFill="1" applyBorder="1" applyAlignment="1" applyProtection="1">
      <alignment horizontal="right"/>
      <protection locked="0"/>
    </xf>
    <xf numFmtId="0" fontId="90" fillId="47" borderId="46" xfId="1422" applyFont="1" applyFill="1" applyBorder="1" applyAlignment="1" applyProtection="1">
      <alignment horizontal="left" wrapText="1"/>
      <protection locked="0"/>
    </xf>
    <xf numFmtId="4" fontId="77" fillId="48" borderId="23" xfId="1422" applyNumberFormat="1" applyFont="1" applyFill="1" applyBorder="1" applyAlignment="1" applyProtection="1">
      <alignment horizontal="right"/>
      <protection locked="0"/>
    </xf>
    <xf numFmtId="4" fontId="49" fillId="0" borderId="0" xfId="1825" applyNumberFormat="1" applyFont="1"/>
    <xf numFmtId="0" fontId="43" fillId="0" borderId="39" xfId="1825" applyFont="1" applyFill="1" applyBorder="1"/>
    <xf numFmtId="0" fontId="43" fillId="0" borderId="31" xfId="1825" applyFont="1" applyFill="1" applyBorder="1"/>
    <xf numFmtId="4" fontId="43" fillId="0" borderId="18" xfId="1825" applyNumberFormat="1" applyFont="1" applyFill="1" applyBorder="1" applyAlignment="1">
      <alignment horizontal="center"/>
    </xf>
    <xf numFmtId="4" fontId="43" fillId="0" borderId="18" xfId="1825" applyNumberFormat="1" applyFont="1" applyFill="1" applyBorder="1" applyAlignment="1"/>
    <xf numFmtId="4" fontId="49" fillId="49" borderId="55" xfId="1825" applyNumberFormat="1" applyFont="1" applyFill="1" applyBorder="1" applyAlignment="1" applyProtection="1">
      <alignment vertical="top" shrinkToFit="1"/>
      <protection locked="0"/>
    </xf>
    <xf numFmtId="4" fontId="49" fillId="49" borderId="18" xfId="1825" applyNumberFormat="1" applyFont="1" applyFill="1" applyBorder="1" applyAlignment="1" applyProtection="1">
      <alignment vertical="top" shrinkToFit="1"/>
      <protection locked="0"/>
    </xf>
    <xf numFmtId="4" fontId="47" fillId="0" borderId="0" xfId="79" applyNumberFormat="1" applyFont="1"/>
    <xf numFmtId="4" fontId="47" fillId="50" borderId="53" xfId="79" applyNumberFormat="1" applyFont="1" applyFill="1" applyBorder="1" applyAlignment="1" applyProtection="1">
      <alignment vertical="top" shrinkToFit="1"/>
      <protection locked="0"/>
    </xf>
    <xf numFmtId="4" fontId="47" fillId="50" borderId="50" xfId="79" applyNumberFormat="1" applyFont="1" applyFill="1" applyBorder="1" applyAlignment="1" applyProtection="1">
      <alignment vertical="top" shrinkToFit="1"/>
      <protection locked="0"/>
    </xf>
    <xf numFmtId="4" fontId="47" fillId="50" borderId="28" xfId="79" applyNumberFormat="1" applyFont="1" applyFill="1" applyBorder="1" applyAlignment="1" applyProtection="1">
      <alignment vertical="top" shrinkToFit="1"/>
      <protection locked="0"/>
    </xf>
    <xf numFmtId="0" fontId="4" fillId="0" borderId="3" xfId="79" applyFill="1" applyBorder="1"/>
    <xf numFmtId="49" fontId="4" fillId="0" borderId="3" xfId="79" applyNumberFormat="1" applyFill="1" applyBorder="1"/>
    <xf numFmtId="0" fontId="4" fillId="0" borderId="3" xfId="79" applyFill="1" applyBorder="1" applyAlignment="1">
      <alignment horizontal="center"/>
    </xf>
    <xf numFmtId="0" fontId="4" fillId="0" borderId="36" xfId="79" applyFill="1" applyBorder="1"/>
    <xf numFmtId="0" fontId="4" fillId="0" borderId="3" xfId="79" applyFill="1" applyBorder="1" applyAlignment="1">
      <alignment wrapText="1"/>
    </xf>
    <xf numFmtId="0" fontId="4" fillId="0" borderId="0" xfId="79" applyFill="1" applyAlignment="1">
      <alignment vertical="top"/>
    </xf>
    <xf numFmtId="49" fontId="4" fillId="0" borderId="0" xfId="79" applyNumberFormat="1" applyFill="1" applyAlignment="1">
      <alignment vertical="top"/>
    </xf>
    <xf numFmtId="0" fontId="4" fillId="0" borderId="0" xfId="79" applyFill="1" applyAlignment="1">
      <alignment horizontal="center" vertical="top"/>
    </xf>
    <xf numFmtId="175" fontId="4" fillId="0" borderId="0" xfId="79" applyNumberFormat="1" applyFill="1" applyAlignment="1">
      <alignment vertical="top"/>
    </xf>
    <xf numFmtId="4" fontId="4" fillId="0" borderId="0" xfId="79" applyNumberFormat="1" applyFill="1" applyAlignment="1">
      <alignment vertical="top"/>
    </xf>
    <xf numFmtId="0" fontId="23" fillId="0" borderId="47" xfId="79" applyFont="1" applyFill="1" applyBorder="1" applyAlignment="1">
      <alignment vertical="top"/>
    </xf>
    <xf numFmtId="49" fontId="23" fillId="0" borderId="28" xfId="79" applyNumberFormat="1" applyFont="1" applyFill="1" applyBorder="1" applyAlignment="1">
      <alignment vertical="top"/>
    </xf>
    <xf numFmtId="49" fontId="23" fillId="0" borderId="28" xfId="79" applyNumberFormat="1" applyFont="1" applyFill="1" applyBorder="1" applyAlignment="1">
      <alignment horizontal="left" vertical="top" wrapText="1"/>
    </xf>
    <xf numFmtId="0" fontId="23" fillId="0" borderId="28" xfId="79" applyFont="1" applyFill="1" applyBorder="1" applyAlignment="1">
      <alignment horizontal="center" vertical="top" shrinkToFit="1"/>
    </xf>
    <xf numFmtId="175" fontId="23" fillId="0" borderId="28" xfId="79" applyNumberFormat="1" applyFont="1" applyFill="1" applyBorder="1" applyAlignment="1">
      <alignment vertical="top" shrinkToFit="1"/>
    </xf>
    <xf numFmtId="4" fontId="23" fillId="0" borderId="28" xfId="79" applyNumberFormat="1" applyFont="1" applyFill="1" applyBorder="1" applyAlignment="1">
      <alignment vertical="top" shrinkToFit="1"/>
    </xf>
    <xf numFmtId="4" fontId="23" fillId="0" borderId="48" xfId="79" applyNumberFormat="1" applyFont="1" applyFill="1" applyBorder="1" applyAlignment="1">
      <alignment vertical="top" shrinkToFit="1"/>
    </xf>
    <xf numFmtId="0" fontId="3" fillId="0" borderId="3" xfId="79" applyFont="1" applyFill="1" applyBorder="1" applyAlignment="1">
      <alignment vertical="center"/>
    </xf>
    <xf numFmtId="49" fontId="4" fillId="0" borderId="35" xfId="79" applyNumberFormat="1" applyFill="1" applyBorder="1" applyAlignment="1">
      <alignment vertical="center"/>
    </xf>
    <xf numFmtId="4" fontId="23" fillId="0" borderId="0" xfId="79" applyNumberFormat="1" applyFont="1" applyFill="1" applyBorder="1" applyAlignment="1">
      <alignment vertical="top" shrinkToFit="1"/>
    </xf>
    <xf numFmtId="4" fontId="47" fillId="0" borderId="0" xfId="79" applyNumberFormat="1" applyFont="1" applyFill="1"/>
    <xf numFmtId="174" fontId="49" fillId="50" borderId="55" xfId="80" applyNumberFormat="1" applyFont="1" applyFill="1" applyBorder="1" applyAlignment="1" applyProtection="1">
      <alignment vertical="center"/>
      <protection locked="0"/>
    </xf>
    <xf numFmtId="0" fontId="48" fillId="0" borderId="40" xfId="80" applyFont="1" applyFill="1" applyBorder="1" applyAlignment="1">
      <alignment horizontal="center" vertical="center" wrapText="1"/>
    </xf>
    <xf numFmtId="3" fontId="1" fillId="0" borderId="63" xfId="82" applyNumberFormat="1" applyBorder="1"/>
    <xf numFmtId="178" fontId="55" fillId="0" borderId="58" xfId="82" applyNumberFormat="1" applyFont="1" applyFill="1" applyBorder="1"/>
    <xf numFmtId="178" fontId="55" fillId="0" borderId="0" xfId="82" applyNumberFormat="1" applyFont="1" applyFill="1"/>
    <xf numFmtId="49" fontId="61" fillId="0" borderId="63" xfId="82" applyNumberFormat="1" applyFont="1" applyFill="1" applyBorder="1" applyAlignment="1">
      <alignment horizontal="left"/>
    </xf>
    <xf numFmtId="3" fontId="59" fillId="51" borderId="3" xfId="82" applyNumberFormat="1" applyFont="1" applyFill="1" applyBorder="1" applyAlignment="1" applyProtection="1">
      <alignment horizontal="right"/>
      <protection locked="0"/>
    </xf>
    <xf numFmtId="174" fontId="49" fillId="52" borderId="55" xfId="80" applyNumberFormat="1" applyFont="1" applyFill="1" applyBorder="1" applyAlignment="1" applyProtection="1">
      <alignment vertical="center"/>
      <protection locked="0"/>
    </xf>
    <xf numFmtId="3" fontId="23" fillId="0" borderId="0" xfId="79" applyNumberFormat="1" applyFont="1"/>
    <xf numFmtId="181" fontId="77" fillId="53" borderId="3" xfId="1422" applyNumberFormat="1" applyFont="1" applyFill="1" applyBorder="1" applyAlignment="1" applyProtection="1">
      <alignment horizontal="right" vertical="center"/>
      <protection locked="0"/>
    </xf>
    <xf numFmtId="4" fontId="77" fillId="53" borderId="3" xfId="1422" applyNumberFormat="1" applyFont="1" applyFill="1" applyBorder="1" applyAlignment="1" applyProtection="1">
      <alignment horizontal="right" vertical="center"/>
      <protection locked="0"/>
    </xf>
    <xf numFmtId="4" fontId="77" fillId="53" borderId="92" xfId="79" applyNumberFormat="1" applyFont="1" applyFill="1" applyBorder="1" applyAlignment="1" applyProtection="1">
      <alignment horizontal="right" vertical="center"/>
      <protection locked="0"/>
    </xf>
    <xf numFmtId="49" fontId="66" fillId="0" borderId="3" xfId="1422" applyNumberFormat="1" applyFont="1" applyFill="1" applyBorder="1" applyAlignment="1">
      <alignment vertical="center"/>
    </xf>
    <xf numFmtId="0" fontId="66" fillId="0" borderId="3" xfId="1422" applyFont="1" applyFill="1" applyBorder="1" applyAlignment="1">
      <alignment horizontal="center" vertical="center"/>
    </xf>
    <xf numFmtId="0" fontId="66" fillId="0" borderId="3" xfId="1422" applyNumberFormat="1" applyFont="1" applyFill="1" applyBorder="1" applyAlignment="1">
      <alignment horizontal="center" vertical="center"/>
    </xf>
    <xf numFmtId="0" fontId="66" fillId="0" borderId="36" xfId="1422" applyFont="1" applyFill="1" applyBorder="1" applyAlignment="1">
      <alignment horizontal="center" vertical="center"/>
    </xf>
    <xf numFmtId="0" fontId="78" fillId="0" borderId="3" xfId="1422" applyFont="1" applyFill="1" applyBorder="1" applyAlignment="1">
      <alignment horizontal="center" vertical="center"/>
    </xf>
    <xf numFmtId="0" fontId="78" fillId="0" borderId="0" xfId="1422" applyFont="1" applyFill="1" applyBorder="1" applyAlignment="1">
      <alignment horizontal="center" vertical="center"/>
    </xf>
    <xf numFmtId="182" fontId="65" fillId="0" borderId="96" xfId="1" applyNumberFormat="1" applyFont="1" applyFill="1" applyBorder="1" applyAlignment="1">
      <alignment horizontal="right"/>
    </xf>
    <xf numFmtId="182" fontId="77" fillId="54" borderId="97" xfId="1" applyNumberFormat="1" applyFont="1" applyFill="1" applyBorder="1" applyAlignment="1" applyProtection="1">
      <alignment horizontal="right"/>
      <protection locked="0"/>
    </xf>
    <xf numFmtId="182" fontId="77" fillId="54" borderId="96" xfId="1" applyNumberFormat="1" applyFont="1" applyFill="1" applyBorder="1" applyAlignment="1" applyProtection="1">
      <alignment horizontal="right"/>
      <protection locked="0"/>
    </xf>
    <xf numFmtId="183" fontId="77" fillId="54" borderId="96" xfId="1" applyNumberFormat="1" applyFont="1" applyFill="1" applyBorder="1" applyAlignment="1" applyProtection="1">
      <alignment horizontal="right" vertical="top"/>
      <protection locked="0"/>
    </xf>
    <xf numFmtId="0" fontId="4" fillId="0" borderId="9" xfId="1825" applyFill="1" applyBorder="1"/>
    <xf numFmtId="0" fontId="41" fillId="0" borderId="40" xfId="1825" applyFont="1" applyFill="1" applyBorder="1" applyAlignment="1">
      <alignment horizontal="left" vertical="center" indent="1"/>
    </xf>
    <xf numFmtId="0" fontId="4" fillId="0" borderId="41" xfId="1825" applyFill="1" applyBorder="1"/>
    <xf numFmtId="49" fontId="34" fillId="0" borderId="42" xfId="1825" applyNumberFormat="1" applyFont="1" applyFill="1" applyBorder="1" applyAlignment="1">
      <alignment horizontal="left" vertical="center"/>
    </xf>
    <xf numFmtId="0" fontId="37" fillId="0" borderId="9" xfId="1825" applyFont="1" applyFill="1" applyBorder="1" applyAlignment="1">
      <alignment horizontal="left" vertical="center" indent="1"/>
    </xf>
    <xf numFmtId="0" fontId="4" fillId="0" borderId="0" xfId="1825" applyFill="1" applyBorder="1"/>
    <xf numFmtId="49" fontId="38" fillId="0" borderId="0" xfId="1825" applyNumberFormat="1" applyFont="1" applyFill="1" applyBorder="1" applyAlignment="1">
      <alignment horizontal="left" vertical="center"/>
    </xf>
    <xf numFmtId="0" fontId="34" fillId="0" borderId="0" xfId="1825" applyFont="1" applyFill="1" applyBorder="1"/>
    <xf numFmtId="0" fontId="34" fillId="0" borderId="0" xfId="1825" applyFont="1" applyFill="1" applyBorder="1" applyAlignment="1"/>
    <xf numFmtId="0" fontId="34" fillId="0" borderId="10" xfId="1825" applyFont="1" applyFill="1" applyBorder="1" applyAlignment="1"/>
    <xf numFmtId="14" fontId="35" fillId="0" borderId="0" xfId="1825" applyNumberFormat="1" applyFont="1" applyFill="1" applyAlignment="1">
      <alignment horizontal="left"/>
    </xf>
    <xf numFmtId="0" fontId="37" fillId="0" borderId="9" xfId="79" applyFont="1" applyFill="1" applyBorder="1" applyAlignment="1">
      <alignment horizontal="left" vertical="center" indent="1"/>
    </xf>
    <xf numFmtId="0" fontId="4" fillId="0" borderId="0" xfId="79" applyFill="1" applyBorder="1"/>
    <xf numFmtId="49" fontId="38" fillId="0" borderId="0" xfId="79" applyNumberFormat="1" applyFont="1" applyFill="1" applyBorder="1" applyAlignment="1">
      <alignment horizontal="left" vertical="center"/>
    </xf>
    <xf numFmtId="0" fontId="4" fillId="0" borderId="9" xfId="79" applyFont="1" applyFill="1" applyBorder="1" applyAlignment="1">
      <alignment horizontal="left" vertical="center" indent="1"/>
    </xf>
    <xf numFmtId="49" fontId="34" fillId="0" borderId="0" xfId="79" applyNumberFormat="1" applyFont="1" applyFill="1" applyBorder="1" applyAlignment="1">
      <alignment horizontal="left" vertical="center"/>
    </xf>
    <xf numFmtId="0" fontId="4" fillId="0" borderId="30" xfId="79" applyFont="1" applyFill="1" applyBorder="1" applyAlignment="1">
      <alignment horizontal="left" vertical="center" indent="1"/>
    </xf>
    <xf numFmtId="0" fontId="4" fillId="0" borderId="31" xfId="79" applyFont="1" applyFill="1" applyBorder="1"/>
    <xf numFmtId="49" fontId="34" fillId="0" borderId="31" xfId="79" applyNumberFormat="1" applyFont="1" applyFill="1" applyBorder="1" applyAlignment="1">
      <alignment horizontal="left" vertical="center"/>
    </xf>
    <xf numFmtId="0" fontId="41" fillId="0" borderId="40" xfId="79" applyFont="1" applyFill="1" applyBorder="1" applyAlignment="1">
      <alignment horizontal="left" vertical="center" indent="1"/>
    </xf>
    <xf numFmtId="0" fontId="4" fillId="0" borderId="41" xfId="79" applyFill="1" applyBorder="1"/>
    <xf numFmtId="49" fontId="34" fillId="0" borderId="42" xfId="79" applyNumberFormat="1" applyFont="1" applyFill="1" applyBorder="1" applyAlignment="1">
      <alignment horizontal="left" vertical="center"/>
    </xf>
    <xf numFmtId="181" fontId="77" fillId="0" borderId="3" xfId="1422" applyNumberFormat="1" applyFont="1" applyFill="1" applyBorder="1" applyAlignment="1" applyProtection="1">
      <alignment horizontal="right" vertical="center"/>
    </xf>
    <xf numFmtId="0" fontId="4" fillId="0" borderId="0" xfId="1825" applyAlignment="1">
      <alignment horizontal="left" wrapText="1"/>
    </xf>
    <xf numFmtId="0" fontId="47" fillId="0" borderId="0" xfId="1825" applyFont="1" applyAlignment="1">
      <alignment horizontal="left" vertical="top" wrapText="1"/>
    </xf>
    <xf numFmtId="0" fontId="66" fillId="0" borderId="3" xfId="1825" applyFont="1" applyBorder="1" applyAlignment="1">
      <alignment horizontal="left"/>
    </xf>
    <xf numFmtId="0" fontId="66" fillId="0" borderId="36" xfId="1825" applyFont="1" applyBorder="1" applyAlignment="1">
      <alignment horizontal="left"/>
    </xf>
    <xf numFmtId="0" fontId="66" fillId="0" borderId="3" xfId="1825" applyFont="1" applyBorder="1" applyAlignment="1">
      <alignment horizontal="center"/>
    </xf>
    <xf numFmtId="0" fontId="8" fillId="0" borderId="71" xfId="1825" applyFont="1" applyBorder="1" applyAlignment="1">
      <alignment horizontal="center" shrinkToFit="1"/>
    </xf>
    <xf numFmtId="0" fontId="8" fillId="0" borderId="72" xfId="1825" applyFont="1" applyBorder="1" applyAlignment="1">
      <alignment horizontal="center" shrinkToFit="1"/>
    </xf>
    <xf numFmtId="174" fontId="8" fillId="0" borderId="36" xfId="1825" applyNumberFormat="1" applyFont="1" applyBorder="1" applyAlignment="1">
      <alignment horizontal="right" indent="2"/>
    </xf>
    <xf numFmtId="174" fontId="8" fillId="0" borderId="38" xfId="1825" applyNumberFormat="1" applyFont="1" applyBorder="1" applyAlignment="1">
      <alignment horizontal="right" indent="2"/>
    </xf>
    <xf numFmtId="174" fontId="68" fillId="12" borderId="75" xfId="1825" applyNumberFormat="1" applyFont="1" applyFill="1" applyBorder="1" applyAlignment="1">
      <alignment horizontal="right" indent="2"/>
    </xf>
    <xf numFmtId="174" fontId="68" fillId="12" borderId="76" xfId="1825" applyNumberFormat="1" applyFont="1" applyFill="1" applyBorder="1" applyAlignment="1">
      <alignment horizontal="right" indent="2"/>
    </xf>
    <xf numFmtId="0" fontId="8" fillId="0" borderId="77" xfId="1422" applyFont="1" applyBorder="1" applyAlignment="1">
      <alignment horizontal="center"/>
    </xf>
    <xf numFmtId="0" fontId="8" fillId="0" borderId="78" xfId="1422" applyFont="1" applyBorder="1" applyAlignment="1">
      <alignment horizontal="center"/>
    </xf>
    <xf numFmtId="0" fontId="8" fillId="0" borderId="82" xfId="1422" applyFont="1" applyBorder="1" applyAlignment="1">
      <alignment horizontal="center"/>
    </xf>
    <xf numFmtId="0" fontId="8" fillId="0" borderId="83" xfId="1422" applyFont="1" applyBorder="1" applyAlignment="1">
      <alignment horizontal="center"/>
    </xf>
    <xf numFmtId="0" fontId="8" fillId="0" borderId="85" xfId="1422" applyFont="1" applyBorder="1" applyAlignment="1">
      <alignment horizontal="left"/>
    </xf>
    <xf numFmtId="0" fontId="8" fillId="0" borderId="84" xfId="1422" applyFont="1" applyBorder="1" applyAlignment="1">
      <alignment horizontal="left"/>
    </xf>
    <xf numFmtId="0" fontId="8" fillId="0" borderId="86" xfId="1422" applyFont="1" applyBorder="1" applyAlignment="1">
      <alignment horizontal="left"/>
    </xf>
    <xf numFmtId="3" fontId="65" fillId="12" borderId="73" xfId="1825" applyNumberFormat="1" applyFont="1" applyFill="1" applyBorder="1" applyAlignment="1">
      <alignment horizontal="right"/>
    </xf>
    <xf numFmtId="3" fontId="65" fillId="12" borderId="76" xfId="1825" applyNumberFormat="1" applyFont="1" applyFill="1" applyBorder="1" applyAlignment="1">
      <alignment horizontal="right"/>
    </xf>
    <xf numFmtId="49" fontId="90" fillId="46" borderId="121" xfId="1422" applyNumberFormat="1" applyFont="1" applyFill="1" applyBorder="1" applyAlignment="1">
      <alignment horizontal="left" wrapText="1"/>
    </xf>
    <xf numFmtId="49" fontId="154" fillId="0" borderId="122" xfId="1825" applyNumberFormat="1" applyFont="1" applyBorder="1" applyAlignment="1">
      <alignment horizontal="left" wrapText="1"/>
    </xf>
    <xf numFmtId="49" fontId="156" fillId="46" borderId="121" xfId="1422" applyNumberFormat="1" applyFont="1" applyFill="1" applyBorder="1" applyAlignment="1">
      <alignment horizontal="left" wrapText="1"/>
    </xf>
    <xf numFmtId="49" fontId="157" fillId="46" borderId="121" xfId="1422" applyNumberFormat="1" applyFont="1" applyFill="1" applyBorder="1" applyAlignment="1">
      <alignment horizontal="left" wrapText="1"/>
    </xf>
    <xf numFmtId="0" fontId="73" fillId="0" borderId="0" xfId="1422" applyFont="1" applyAlignment="1">
      <alignment horizontal="center"/>
    </xf>
    <xf numFmtId="49" fontId="8" fillId="0" borderId="82" xfId="1422" applyNumberFormat="1" applyFont="1" applyBorder="1" applyAlignment="1">
      <alignment horizontal="center"/>
    </xf>
    <xf numFmtId="0" fontId="8" fillId="0" borderId="85" xfId="1422" applyFont="1" applyBorder="1" applyAlignment="1">
      <alignment horizontal="center" shrinkToFit="1"/>
    </xf>
    <xf numFmtId="0" fontId="8" fillId="0" borderId="84" xfId="1422" applyFont="1" applyBorder="1" applyAlignment="1">
      <alignment horizontal="center" shrinkToFit="1"/>
    </xf>
    <xf numFmtId="0" fontId="8" fillId="0" borderId="86" xfId="1422" applyFont="1" applyBorder="1" applyAlignment="1">
      <alignment horizontal="center" shrinkToFit="1"/>
    </xf>
    <xf numFmtId="0" fontId="4" fillId="0" borderId="0" xfId="1825" applyAlignment="1">
      <alignment horizontal="left" vertical="top" wrapText="1"/>
    </xf>
    <xf numFmtId="0" fontId="4" fillId="0" borderId="0" xfId="1825" applyAlignment="1">
      <alignment horizontal="left" vertical="top"/>
    </xf>
    <xf numFmtId="49" fontId="43" fillId="0" borderId="46" xfId="1825" applyNumberFormat="1" applyFont="1" applyBorder="1" applyAlignment="1">
      <alignment vertical="center" wrapText="1"/>
    </xf>
    <xf numFmtId="49" fontId="43" fillId="0" borderId="0" xfId="1825" applyNumberFormat="1" applyFont="1" applyBorder="1" applyAlignment="1">
      <alignment vertical="center" wrapText="1"/>
    </xf>
    <xf numFmtId="4" fontId="43" fillId="0" borderId="55" xfId="1825" applyNumberFormat="1" applyFont="1" applyBorder="1" applyAlignment="1">
      <alignment vertical="center"/>
    </xf>
    <xf numFmtId="49" fontId="43" fillId="0" borderId="39" xfId="1825" applyNumberFormat="1" applyFont="1" applyBorder="1" applyAlignment="1">
      <alignment vertical="center" wrapText="1"/>
    </xf>
    <xf numFmtId="49" fontId="43" fillId="0" borderId="31" xfId="1825" applyNumberFormat="1" applyFont="1" applyBorder="1" applyAlignment="1">
      <alignment vertical="center" wrapText="1"/>
    </xf>
    <xf numFmtId="4" fontId="43" fillId="0" borderId="18" xfId="1825" applyNumberFormat="1" applyFont="1" applyBorder="1" applyAlignment="1">
      <alignment vertical="center"/>
    </xf>
    <xf numFmtId="4" fontId="43" fillId="0" borderId="18" xfId="1825" applyNumberFormat="1" applyFont="1" applyFill="1" applyBorder="1" applyAlignment="1"/>
    <xf numFmtId="49" fontId="43" fillId="0" borderId="47" xfId="1825" applyNumberFormat="1" applyFont="1" applyBorder="1" applyAlignment="1">
      <alignment vertical="center" wrapText="1"/>
    </xf>
    <xf numFmtId="49" fontId="43" fillId="0" borderId="28" xfId="1825" applyNumberFormat="1" applyFont="1" applyBorder="1" applyAlignment="1">
      <alignment vertical="center" wrapText="1"/>
    </xf>
    <xf numFmtId="4" fontId="43" fillId="0" borderId="23" xfId="1825" applyNumberFormat="1" applyFont="1" applyBorder="1" applyAlignment="1">
      <alignment vertical="center"/>
    </xf>
    <xf numFmtId="4" fontId="40" fillId="0" borderId="36" xfId="1825" applyNumberFormat="1" applyFont="1" applyBorder="1" applyAlignment="1">
      <alignment vertical="center"/>
    </xf>
    <xf numFmtId="4" fontId="40" fillId="0" borderId="35" xfId="1825" applyNumberFormat="1" applyFont="1" applyBorder="1" applyAlignment="1">
      <alignment vertical="center"/>
    </xf>
    <xf numFmtId="4" fontId="40" fillId="0" borderId="36" xfId="1825" applyNumberFormat="1" applyFont="1" applyBorder="1" applyAlignment="1">
      <alignment horizontal="right" vertical="center"/>
    </xf>
    <xf numFmtId="4" fontId="40" fillId="0" borderId="35" xfId="1825" applyNumberFormat="1" applyFont="1" applyBorder="1" applyAlignment="1">
      <alignment horizontal="right" vertical="center"/>
    </xf>
    <xf numFmtId="4" fontId="40" fillId="0" borderId="39" xfId="1825" applyNumberFormat="1" applyFont="1" applyBorder="1" applyAlignment="1">
      <alignment horizontal="right" vertical="center"/>
    </xf>
    <xf numFmtId="4" fontId="40" fillId="0" borderId="31" xfId="1825" applyNumberFormat="1" applyFont="1" applyBorder="1" applyAlignment="1">
      <alignment horizontal="right" vertical="center"/>
    </xf>
    <xf numFmtId="4" fontId="40" fillId="49" borderId="28" xfId="1825" applyNumberFormat="1" applyFont="1" applyFill="1" applyBorder="1" applyAlignment="1" applyProtection="1">
      <alignment horizontal="right" vertical="center"/>
      <protection locked="0"/>
    </xf>
    <xf numFmtId="4" fontId="42" fillId="45" borderId="41" xfId="1825" applyNumberFormat="1" applyFont="1" applyFill="1" applyBorder="1" applyAlignment="1">
      <alignment horizontal="right" vertical="center"/>
    </xf>
    <xf numFmtId="2" fontId="42" fillId="45" borderId="41" xfId="1825" applyNumberFormat="1" applyFont="1" applyFill="1" applyBorder="1" applyAlignment="1">
      <alignment horizontal="right" vertical="center"/>
    </xf>
    <xf numFmtId="4" fontId="42" fillId="0" borderId="41" xfId="1825" applyNumberFormat="1" applyFont="1" applyFill="1" applyBorder="1" applyAlignment="1" applyProtection="1">
      <alignment horizontal="right" vertical="center"/>
    </xf>
    <xf numFmtId="0" fontId="4" fillId="0" borderId="28" xfId="1825" applyBorder="1" applyAlignment="1">
      <alignment horizontal="center"/>
    </xf>
    <xf numFmtId="3" fontId="4" fillId="0" borderId="35" xfId="1825" applyNumberFormat="1" applyBorder="1"/>
    <xf numFmtId="3" fontId="4" fillId="0" borderId="35" xfId="1825" applyNumberFormat="1" applyBorder="1" applyAlignment="1">
      <alignment wrapText="1"/>
    </xf>
    <xf numFmtId="3" fontId="4" fillId="5" borderId="36" xfId="1825" applyNumberFormat="1" applyFill="1" applyBorder="1"/>
    <xf numFmtId="3" fontId="4" fillId="5" borderId="35" xfId="1825" applyNumberFormat="1" applyFill="1" applyBorder="1"/>
    <xf numFmtId="3" fontId="4" fillId="5" borderId="37" xfId="1825" applyNumberFormat="1" applyFill="1" applyBorder="1"/>
    <xf numFmtId="0" fontId="149" fillId="45" borderId="23" xfId="1825" applyFont="1" applyFill="1" applyBorder="1" applyAlignment="1">
      <alignment horizontal="center" vertical="center" wrapText="1"/>
    </xf>
    <xf numFmtId="4" fontId="39" fillId="0" borderId="36" xfId="1825" applyNumberFormat="1" applyFont="1" applyBorder="1" applyAlignment="1">
      <alignment horizontal="right" vertical="center" indent="1"/>
    </xf>
    <xf numFmtId="4" fontId="39" fillId="0" borderId="37" xfId="1825" applyNumberFormat="1" applyFont="1" applyBorder="1" applyAlignment="1">
      <alignment horizontal="right" vertical="center" indent="1"/>
    </xf>
    <xf numFmtId="4" fontId="39" fillId="0" borderId="38" xfId="1825" applyNumberFormat="1" applyFont="1" applyBorder="1" applyAlignment="1">
      <alignment horizontal="right" vertical="center" indent="1"/>
    </xf>
    <xf numFmtId="4" fontId="40" fillId="0" borderId="36" xfId="1825" applyNumberFormat="1" applyFont="1" applyBorder="1" applyAlignment="1">
      <alignment horizontal="right" vertical="center" indent="1"/>
    </xf>
    <xf numFmtId="4" fontId="40" fillId="0" borderId="37" xfId="1825" applyNumberFormat="1" applyFont="1" applyBorder="1" applyAlignment="1">
      <alignment horizontal="right" vertical="center" indent="1"/>
    </xf>
    <xf numFmtId="4" fontId="40" fillId="0" borderId="38" xfId="1825" applyNumberFormat="1" applyFont="1" applyBorder="1" applyAlignment="1">
      <alignment horizontal="right" vertical="center" indent="1"/>
    </xf>
    <xf numFmtId="0" fontId="36" fillId="0" borderId="11" xfId="1825" applyFont="1" applyBorder="1" applyAlignment="1">
      <alignment horizontal="center" vertical="center"/>
    </xf>
    <xf numFmtId="0" fontId="36" fillId="0" borderId="12" xfId="1825" applyFont="1" applyBorder="1" applyAlignment="1">
      <alignment horizontal="center" vertical="center"/>
    </xf>
    <xf numFmtId="0" fontId="36" fillId="0" borderId="13" xfId="1825" applyFont="1" applyBorder="1" applyAlignment="1">
      <alignment horizontal="center" vertical="center"/>
    </xf>
    <xf numFmtId="49" fontId="34" fillId="0" borderId="28" xfId="1825" applyNumberFormat="1" applyFont="1" applyBorder="1" applyAlignment="1">
      <alignment horizontal="left" vertical="center"/>
    </xf>
    <xf numFmtId="49" fontId="34" fillId="0" borderId="0" xfId="1825" applyNumberFormat="1" applyFont="1" applyBorder="1" applyAlignment="1">
      <alignment horizontal="left" vertical="center"/>
    </xf>
    <xf numFmtId="49" fontId="34" fillId="0" borderId="31" xfId="1825" applyNumberFormat="1" applyFont="1" applyBorder="1" applyAlignment="1">
      <alignment horizontal="left" vertical="center"/>
    </xf>
    <xf numFmtId="1" fontId="4" fillId="0" borderId="31" xfId="1825" applyNumberFormat="1" applyFont="1" applyBorder="1" applyAlignment="1">
      <alignment horizontal="right" indent="1"/>
    </xf>
    <xf numFmtId="0" fontId="4" fillId="0" borderId="31" xfId="1825" applyFont="1" applyBorder="1" applyAlignment="1">
      <alignment horizontal="right" indent="1"/>
    </xf>
    <xf numFmtId="0" fontId="4" fillId="0" borderId="32" xfId="1825" applyFont="1" applyBorder="1" applyAlignment="1">
      <alignment horizontal="right" indent="1"/>
    </xf>
    <xf numFmtId="0" fontId="150" fillId="0" borderId="46" xfId="1825" applyNumberFormat="1" applyFont="1" applyBorder="1" applyAlignment="1">
      <alignment horizontal="left" vertical="top" wrapText="1"/>
    </xf>
    <xf numFmtId="0" fontId="150" fillId="0" borderId="0" xfId="1825" applyNumberFormat="1" applyFont="1" applyBorder="1" applyAlignment="1">
      <alignment vertical="top" wrapText="1" shrinkToFit="1"/>
    </xf>
    <xf numFmtId="175" fontId="150" fillId="0" borderId="0" xfId="1825" applyNumberFormat="1" applyFont="1" applyBorder="1" applyAlignment="1">
      <alignment vertical="top" wrapText="1" shrinkToFit="1"/>
    </xf>
    <xf numFmtId="4" fontId="150" fillId="0" borderId="0" xfId="1825" applyNumberFormat="1" applyFont="1" applyBorder="1" applyAlignment="1">
      <alignment vertical="top" wrapText="1" shrinkToFit="1"/>
    </xf>
    <xf numFmtId="4" fontId="150" fillId="0" borderId="67" xfId="1825" applyNumberFormat="1" applyFont="1" applyBorder="1" applyAlignment="1">
      <alignment vertical="top" wrapText="1" shrinkToFit="1"/>
    </xf>
    <xf numFmtId="0" fontId="38" fillId="0" borderId="0" xfId="1825" applyFont="1" applyAlignment="1">
      <alignment horizontal="center"/>
    </xf>
    <xf numFmtId="49" fontId="4" fillId="0" borderId="35" xfId="1825" applyNumberFormat="1" applyBorder="1" applyAlignment="1">
      <alignment vertical="center"/>
    </xf>
    <xf numFmtId="0" fontId="4" fillId="0" borderId="35" xfId="1825" applyBorder="1" applyAlignment="1">
      <alignment vertical="center"/>
    </xf>
    <xf numFmtId="0" fontId="4" fillId="0" borderId="37" xfId="1825" applyBorder="1" applyAlignment="1">
      <alignment vertical="center"/>
    </xf>
    <xf numFmtId="49" fontId="35" fillId="0" borderId="36" xfId="79" applyNumberFormat="1" applyFont="1" applyBorder="1" applyAlignment="1">
      <alignment vertical="center" wrapText="1"/>
    </xf>
    <xf numFmtId="49" fontId="35" fillId="0" borderId="35" xfId="79" applyNumberFormat="1" applyFont="1" applyBorder="1" applyAlignment="1">
      <alignment vertical="center" wrapText="1"/>
    </xf>
    <xf numFmtId="0" fontId="4" fillId="0" borderId="28" xfId="79" applyBorder="1" applyAlignment="1">
      <alignment horizontal="center"/>
    </xf>
    <xf numFmtId="3" fontId="4" fillId="0" borderId="35" xfId="79" applyNumberFormat="1" applyBorder="1" applyAlignment="1">
      <alignment vertical="center"/>
    </xf>
    <xf numFmtId="3" fontId="4" fillId="0" borderId="35" xfId="79" applyNumberFormat="1" applyBorder="1" applyAlignment="1">
      <alignment vertical="center" wrapText="1"/>
    </xf>
    <xf numFmtId="3" fontId="23" fillId="0" borderId="35" xfId="79" applyNumberFormat="1" applyFont="1" applyBorder="1" applyAlignment="1">
      <alignment vertical="center"/>
    </xf>
    <xf numFmtId="3" fontId="23" fillId="0" borderId="35" xfId="79" applyNumberFormat="1" applyFont="1" applyBorder="1" applyAlignment="1">
      <alignment vertical="center" wrapText="1"/>
    </xf>
    <xf numFmtId="3" fontId="4" fillId="8" borderId="36" xfId="79" applyNumberFormat="1" applyFill="1" applyBorder="1" applyAlignment="1">
      <alignment vertical="center"/>
    </xf>
    <xf numFmtId="3" fontId="4" fillId="8" borderId="35" xfId="79" applyNumberFormat="1" applyFill="1" applyBorder="1" applyAlignment="1">
      <alignment vertical="center"/>
    </xf>
    <xf numFmtId="3" fontId="4" fillId="8" borderId="37" xfId="79" applyNumberFormat="1" applyFill="1" applyBorder="1" applyAlignment="1">
      <alignment vertical="center"/>
    </xf>
    <xf numFmtId="4" fontId="40" fillId="0" borderId="39" xfId="79" applyNumberFormat="1" applyFont="1" applyBorder="1" applyAlignment="1">
      <alignment horizontal="right" vertical="center"/>
    </xf>
    <xf numFmtId="4" fontId="40" fillId="0" borderId="31" xfId="79" applyNumberFormat="1" applyFont="1" applyBorder="1" applyAlignment="1">
      <alignment horizontal="right" vertical="center"/>
    </xf>
    <xf numFmtId="4" fontId="40" fillId="50" borderId="28" xfId="79" applyNumberFormat="1" applyFont="1" applyFill="1" applyBorder="1" applyAlignment="1" applyProtection="1">
      <alignment horizontal="right" vertical="center"/>
      <protection locked="0"/>
    </xf>
    <xf numFmtId="4" fontId="42" fillId="8" borderId="41" xfId="79" applyNumberFormat="1" applyFont="1" applyFill="1" applyBorder="1" applyAlignment="1">
      <alignment horizontal="right" vertical="center"/>
    </xf>
    <xf numFmtId="2" fontId="42" fillId="8" borderId="41" xfId="79" applyNumberFormat="1" applyFont="1" applyFill="1" applyBorder="1" applyAlignment="1">
      <alignment horizontal="right" vertical="center"/>
    </xf>
    <xf numFmtId="4" fontId="42" fillId="0" borderId="41" xfId="79" applyNumberFormat="1" applyFont="1" applyFill="1" applyBorder="1" applyAlignment="1">
      <alignment horizontal="right" vertical="center"/>
    </xf>
    <xf numFmtId="0" fontId="34" fillId="0" borderId="31" xfId="79" applyFont="1" applyBorder="1" applyAlignment="1">
      <alignment horizontal="center" vertical="center"/>
    </xf>
    <xf numFmtId="0" fontId="4" fillId="0" borderId="31" xfId="79" applyBorder="1" applyAlignment="1">
      <alignment horizontal="center" vertical="center"/>
    </xf>
    <xf numFmtId="4" fontId="40" fillId="0" borderId="36" xfId="79" applyNumberFormat="1" applyFont="1" applyBorder="1" applyAlignment="1">
      <alignment vertical="center"/>
    </xf>
    <xf numFmtId="4" fontId="40" fillId="0" borderId="35" xfId="79" applyNumberFormat="1" applyFont="1" applyBorder="1" applyAlignment="1">
      <alignment vertical="center"/>
    </xf>
    <xf numFmtId="4" fontId="39" fillId="0" borderId="36" xfId="79" applyNumberFormat="1" applyFont="1" applyBorder="1" applyAlignment="1">
      <alignment horizontal="right" vertical="center" indent="1"/>
    </xf>
    <xf numFmtId="4" fontId="39" fillId="0" borderId="37" xfId="79" applyNumberFormat="1" applyFont="1" applyBorder="1" applyAlignment="1">
      <alignment horizontal="right" vertical="center" indent="1"/>
    </xf>
    <xf numFmtId="4" fontId="39" fillId="0" borderId="38" xfId="79" applyNumberFormat="1" applyFont="1" applyBorder="1" applyAlignment="1">
      <alignment horizontal="right" vertical="center" indent="1"/>
    </xf>
    <xf numFmtId="4" fontId="40" fillId="0" borderId="36" xfId="79" applyNumberFormat="1" applyFont="1" applyBorder="1" applyAlignment="1">
      <alignment horizontal="right" vertical="center" indent="1"/>
    </xf>
    <xf numFmtId="4" fontId="40" fillId="0" borderId="37" xfId="79" applyNumberFormat="1" applyFont="1" applyBorder="1" applyAlignment="1">
      <alignment horizontal="right" vertical="center" indent="1"/>
    </xf>
    <xf numFmtId="4" fontId="40" fillId="0" borderId="38" xfId="79" applyNumberFormat="1" applyFont="1" applyBorder="1" applyAlignment="1">
      <alignment horizontal="right" vertical="center" indent="1"/>
    </xf>
    <xf numFmtId="4" fontId="40" fillId="0" borderId="36" xfId="79" applyNumberFormat="1" applyFont="1" applyBorder="1" applyAlignment="1">
      <alignment horizontal="right" vertical="center"/>
    </xf>
    <xf numFmtId="4" fontId="40" fillId="0" borderId="35" xfId="79" applyNumberFormat="1" applyFont="1" applyBorder="1" applyAlignment="1">
      <alignment horizontal="right" vertical="center"/>
    </xf>
    <xf numFmtId="0" fontId="34" fillId="0" borderId="31" xfId="79" applyFont="1" applyBorder="1" applyAlignment="1">
      <alignment horizontal="left" vertical="center"/>
    </xf>
    <xf numFmtId="0" fontId="4" fillId="0" borderId="31" xfId="79" applyBorder="1" applyAlignment="1">
      <alignment horizontal="left" vertical="center"/>
    </xf>
    <xf numFmtId="1" fontId="4" fillId="0" borderId="31" xfId="79" applyNumberFormat="1" applyFont="1" applyBorder="1" applyAlignment="1">
      <alignment horizontal="right" indent="1"/>
    </xf>
    <xf numFmtId="0" fontId="4" fillId="0" borderId="31" xfId="79" applyFont="1" applyBorder="1" applyAlignment="1">
      <alignment horizontal="right" indent="1"/>
    </xf>
    <xf numFmtId="0" fontId="4" fillId="0" borderId="32" xfId="79" applyFont="1" applyBorder="1" applyAlignment="1">
      <alignment horizontal="right" indent="1"/>
    </xf>
    <xf numFmtId="0" fontId="34" fillId="0" borderId="0" xfId="79" applyFont="1" applyBorder="1" applyAlignment="1">
      <alignment horizontal="left" vertical="center"/>
    </xf>
    <xf numFmtId="0" fontId="36" fillId="0" borderId="11" xfId="79" applyFont="1" applyBorder="1" applyAlignment="1">
      <alignment horizontal="center" vertical="center"/>
    </xf>
    <xf numFmtId="0" fontId="36" fillId="0" borderId="12" xfId="79" applyFont="1" applyBorder="1" applyAlignment="1">
      <alignment horizontal="center" vertical="center"/>
    </xf>
    <xf numFmtId="0" fontId="36" fillId="0" borderId="13" xfId="79" applyFont="1" applyBorder="1" applyAlignment="1">
      <alignment horizontal="center" vertical="center"/>
    </xf>
    <xf numFmtId="49" fontId="38" fillId="0" borderId="28" xfId="79" applyNumberFormat="1" applyFont="1" applyFill="1" applyBorder="1" applyAlignment="1">
      <alignment horizontal="left" vertical="center" wrapText="1"/>
    </xf>
    <xf numFmtId="0" fontId="4" fillId="0" borderId="28" xfId="79" applyFill="1" applyBorder="1" applyAlignment="1">
      <alignment wrapText="1"/>
    </xf>
    <xf numFmtId="0" fontId="4" fillId="0" borderId="29" xfId="79" applyFill="1" applyBorder="1" applyAlignment="1">
      <alignment wrapText="1"/>
    </xf>
    <xf numFmtId="49" fontId="34" fillId="0" borderId="0" xfId="79" applyNumberFormat="1" applyFont="1" applyFill="1" applyBorder="1" applyAlignment="1">
      <alignment horizontal="left" vertical="center" wrapText="1"/>
    </xf>
    <xf numFmtId="0" fontId="4" fillId="0" borderId="0" xfId="79" applyFill="1" applyAlignment="1">
      <alignment wrapText="1"/>
    </xf>
    <xf numFmtId="0" fontId="4" fillId="0" borderId="10" xfId="79" applyFill="1" applyBorder="1" applyAlignment="1">
      <alignment wrapText="1"/>
    </xf>
    <xf numFmtId="49" fontId="34" fillId="0" borderId="31" xfId="79" applyNumberFormat="1" applyFont="1" applyFill="1" applyBorder="1" applyAlignment="1">
      <alignment horizontal="left" vertical="center" wrapText="1"/>
    </xf>
    <xf numFmtId="0" fontId="34" fillId="0" borderId="31" xfId="79" applyFont="1" applyFill="1" applyBorder="1" applyAlignment="1">
      <alignment horizontal="left" vertical="center" wrapText="1"/>
    </xf>
    <xf numFmtId="0" fontId="34" fillId="0" borderId="32" xfId="79" applyFont="1" applyFill="1" applyBorder="1" applyAlignment="1">
      <alignment horizontal="left" vertical="center" wrapText="1"/>
    </xf>
    <xf numFmtId="0" fontId="34" fillId="0" borderId="28" xfId="79" applyFont="1" applyBorder="1" applyAlignment="1">
      <alignment horizontal="left" vertical="center"/>
    </xf>
    <xf numFmtId="0" fontId="41" fillId="0" borderId="0" xfId="79" applyFont="1" applyAlignment="1">
      <alignment horizontal="center"/>
    </xf>
    <xf numFmtId="49" fontId="4" fillId="0" borderId="35" xfId="79" applyNumberFormat="1" applyBorder="1" applyAlignment="1">
      <alignment vertical="center"/>
    </xf>
    <xf numFmtId="0" fontId="4" fillId="0" borderId="35" xfId="79" applyBorder="1" applyAlignment="1">
      <alignment vertical="center"/>
    </xf>
    <xf numFmtId="0" fontId="4" fillId="0" borderId="37" xfId="79" applyBorder="1" applyAlignment="1">
      <alignment vertical="center"/>
    </xf>
    <xf numFmtId="49" fontId="4" fillId="0" borderId="35" xfId="79" applyNumberFormat="1" applyFill="1" applyBorder="1" applyAlignment="1">
      <alignment vertical="center"/>
    </xf>
    <xf numFmtId="0" fontId="4" fillId="0" borderId="35" xfId="79" applyFill="1" applyBorder="1" applyAlignment="1">
      <alignment vertical="center"/>
    </xf>
    <xf numFmtId="0" fontId="4" fillId="0" borderId="37" xfId="79" applyFill="1" applyBorder="1" applyAlignment="1">
      <alignment vertical="center"/>
    </xf>
    <xf numFmtId="0" fontId="4" fillId="0" borderId="0" xfId="79" applyAlignment="1">
      <alignment horizontal="left" vertical="top" wrapText="1"/>
    </xf>
    <xf numFmtId="0" fontId="4" fillId="0" borderId="0" xfId="79" applyAlignment="1">
      <alignment horizontal="left" vertical="top"/>
    </xf>
    <xf numFmtId="4" fontId="4" fillId="0" borderId="0" xfId="79" applyNumberFormat="1" applyAlignment="1">
      <alignment horizontal="center"/>
    </xf>
    <xf numFmtId="0" fontId="3" fillId="0" borderId="0" xfId="80" applyFont="1" applyAlignment="1">
      <alignment horizontal="left" vertical="center" wrapText="1"/>
    </xf>
    <xf numFmtId="49" fontId="54" fillId="0" borderId="57" xfId="82" applyNumberFormat="1" applyFont="1" applyFill="1" applyBorder="1" applyAlignment="1">
      <alignment horizontal="center" wrapText="1"/>
    </xf>
    <xf numFmtId="49" fontId="54" fillId="0" borderId="13" xfId="82" applyNumberFormat="1" applyFont="1" applyFill="1" applyBorder="1" applyAlignment="1">
      <alignment horizontal="center" wrapText="1"/>
    </xf>
    <xf numFmtId="49" fontId="1" fillId="0" borderId="64" xfId="82" applyNumberFormat="1" applyBorder="1" applyAlignment="1">
      <alignment horizontal="left" vertical="top" wrapText="1"/>
    </xf>
    <xf numFmtId="49" fontId="1" fillId="0" borderId="0" xfId="82" applyNumberFormat="1" applyAlignment="1">
      <alignment horizontal="left" vertical="top" wrapText="1"/>
    </xf>
    <xf numFmtId="0" fontId="51" fillId="0" borderId="0" xfId="1" applyFont="1" applyBorder="1" applyAlignment="1">
      <alignment horizontal="left" vertical="top" wrapText="1"/>
    </xf>
    <xf numFmtId="0" fontId="47" fillId="0" borderId="0" xfId="79" applyFont="1" applyAlignment="1">
      <alignment horizontal="left" vertical="top" wrapText="1"/>
    </xf>
    <xf numFmtId="0" fontId="66" fillId="0" borderId="3" xfId="79" applyFont="1" applyBorder="1" applyAlignment="1">
      <alignment horizontal="left"/>
    </xf>
    <xf numFmtId="0" fontId="66" fillId="0" borderId="36" xfId="79" applyFont="1" applyBorder="1" applyAlignment="1">
      <alignment horizontal="left"/>
    </xf>
    <xf numFmtId="0" fontId="66" fillId="0" borderId="3" xfId="79" applyFont="1" applyBorder="1" applyAlignment="1">
      <alignment horizontal="center"/>
    </xf>
    <xf numFmtId="0" fontId="8" fillId="0" borderId="71" xfId="79" applyFont="1" applyBorder="1" applyAlignment="1">
      <alignment horizontal="center" shrinkToFit="1"/>
    </xf>
    <xf numFmtId="0" fontId="8" fillId="0" borderId="72" xfId="79" applyFont="1" applyBorder="1" applyAlignment="1">
      <alignment horizontal="center" shrinkToFit="1"/>
    </xf>
    <xf numFmtId="174" fontId="69" fillId="0" borderId="36" xfId="79" applyNumberFormat="1" applyFont="1" applyBorder="1" applyAlignment="1">
      <alignment horizontal="right" indent="2"/>
    </xf>
    <xf numFmtId="174" fontId="69" fillId="0" borderId="38" xfId="79" applyNumberFormat="1" applyFont="1" applyBorder="1" applyAlignment="1">
      <alignment horizontal="right" indent="2"/>
    </xf>
    <xf numFmtId="174" fontId="8" fillId="0" borderId="36" xfId="79" applyNumberFormat="1" applyFont="1" applyBorder="1" applyAlignment="1">
      <alignment horizontal="right" indent="2"/>
    </xf>
    <xf numFmtId="174" fontId="8" fillId="0" borderId="38" xfId="79" applyNumberFormat="1" applyFont="1" applyBorder="1" applyAlignment="1">
      <alignment horizontal="right" indent="2"/>
    </xf>
    <xf numFmtId="174" fontId="68" fillId="12" borderId="75" xfId="79" applyNumberFormat="1" applyFont="1" applyFill="1" applyBorder="1" applyAlignment="1">
      <alignment horizontal="right" indent="2"/>
    </xf>
    <xf numFmtId="174" fontId="68" fillId="12" borderId="76" xfId="79" applyNumberFormat="1" applyFont="1" applyFill="1" applyBorder="1" applyAlignment="1">
      <alignment horizontal="right" indent="2"/>
    </xf>
    <xf numFmtId="3" fontId="65" fillId="12" borderId="73" xfId="79" applyNumberFormat="1" applyFont="1" applyFill="1" applyBorder="1" applyAlignment="1">
      <alignment horizontal="right"/>
    </xf>
    <xf numFmtId="3" fontId="65" fillId="12" borderId="76" xfId="79" applyNumberFormat="1" applyFont="1" applyFill="1" applyBorder="1" applyAlignment="1">
      <alignment horizontal="right"/>
    </xf>
    <xf numFmtId="0" fontId="72" fillId="0" borderId="0" xfId="1422" applyFont="1" applyFill="1" applyBorder="1" applyAlignment="1">
      <alignment horizontal="center" vertical="center"/>
    </xf>
    <xf numFmtId="49" fontId="8" fillId="0" borderId="82" xfId="1422" applyNumberFormat="1" applyFont="1" applyBorder="1" applyAlignment="1">
      <alignment horizontal="center" vertical="center"/>
    </xf>
    <xf numFmtId="0" fontId="8" fillId="0" borderId="83" xfId="1422" applyFont="1" applyBorder="1" applyAlignment="1">
      <alignment horizontal="center" vertical="center"/>
    </xf>
    <xf numFmtId="0" fontId="8" fillId="0" borderId="85" xfId="1422" applyFont="1" applyBorder="1" applyAlignment="1">
      <alignment horizontal="center" vertical="center" shrinkToFit="1"/>
    </xf>
    <xf numFmtId="0" fontId="8" fillId="0" borderId="84" xfId="1422" applyFont="1" applyBorder="1" applyAlignment="1">
      <alignment horizontal="center" vertical="center" shrinkToFit="1"/>
    </xf>
    <xf numFmtId="0" fontId="77" fillId="10" borderId="0" xfId="79" applyFont="1" applyFill="1" applyAlignment="1">
      <alignment vertical="center" wrapText="1"/>
    </xf>
    <xf numFmtId="0" fontId="73" fillId="0" borderId="0" xfId="1422" applyFont="1" applyAlignment="1">
      <alignment horizontal="center" vertical="center"/>
    </xf>
    <xf numFmtId="0" fontId="8" fillId="0" borderId="77" xfId="1422" applyFont="1" applyBorder="1" applyAlignment="1">
      <alignment horizontal="center" vertical="center"/>
    </xf>
    <xf numFmtId="0" fontId="8" fillId="0" borderId="78" xfId="1422" applyFont="1" applyBorder="1" applyAlignment="1">
      <alignment horizontal="center" vertical="center"/>
    </xf>
    <xf numFmtId="0" fontId="66" fillId="0" borderId="80" xfId="1422" applyFont="1" applyBorder="1" applyAlignment="1">
      <alignment horizontal="center" vertical="center"/>
    </xf>
    <xf numFmtId="0" fontId="66" fillId="0" borderId="79" xfId="1422" applyFont="1" applyBorder="1" applyAlignment="1">
      <alignment horizontal="center" vertical="center"/>
    </xf>
    <xf numFmtId="0" fontId="72" fillId="0" borderId="89" xfId="1422" applyFont="1" applyFill="1" applyBorder="1" applyAlignment="1">
      <alignment horizontal="center" vertical="center"/>
    </xf>
    <xf numFmtId="0" fontId="72" fillId="0" borderId="90" xfId="1422" applyFont="1" applyFill="1" applyBorder="1" applyAlignment="1">
      <alignment horizontal="center" vertical="center"/>
    </xf>
    <xf numFmtId="0" fontId="38" fillId="0" borderId="0" xfId="1825" applyFont="1" applyAlignment="1">
      <alignment horizontal="center" vertical="top"/>
    </xf>
    <xf numFmtId="0" fontId="38" fillId="0" borderId="0" xfId="1825" applyFont="1" applyAlignment="1">
      <alignment horizontal="center" vertical="top" wrapText="1"/>
    </xf>
    <xf numFmtId="49" fontId="4" fillId="0" borderId="35" xfId="1825" applyNumberFormat="1" applyBorder="1" applyAlignment="1">
      <alignment vertical="center" shrinkToFit="1"/>
    </xf>
    <xf numFmtId="49" fontId="4" fillId="0" borderId="37" xfId="1825" applyNumberFormat="1" applyBorder="1" applyAlignment="1">
      <alignment vertical="center" shrinkToFit="1"/>
    </xf>
    <xf numFmtId="0" fontId="35" fillId="7" borderId="0" xfId="1825" applyFont="1" applyFill="1" applyAlignment="1">
      <alignment horizontal="left" wrapText="1"/>
    </xf>
    <xf numFmtId="0" fontId="38" fillId="0" borderId="0" xfId="79" applyFont="1" applyAlignment="1">
      <alignment horizontal="center" vertical="top"/>
    </xf>
    <xf numFmtId="0" fontId="38" fillId="0" borderId="0" xfId="79" applyFont="1" applyAlignment="1">
      <alignment horizontal="center" vertical="top" wrapText="1"/>
    </xf>
    <xf numFmtId="49" fontId="4" fillId="0" borderId="35" xfId="79" applyNumberFormat="1" applyBorder="1" applyAlignment="1">
      <alignment vertical="center" shrinkToFit="1"/>
    </xf>
    <xf numFmtId="49" fontId="4" fillId="0" borderId="37" xfId="79" applyNumberFormat="1" applyBorder="1" applyAlignment="1">
      <alignment vertical="center" shrinkToFit="1"/>
    </xf>
    <xf numFmtId="0" fontId="35" fillId="7" borderId="0" xfId="79" applyFont="1" applyFill="1" applyAlignment="1">
      <alignment horizontal="left" wrapText="1"/>
    </xf>
    <xf numFmtId="0" fontId="77" fillId="55" borderId="23" xfId="1422" applyFont="1" applyFill="1" applyBorder="1" applyAlignment="1">
      <alignment vertical="top" wrapText="1"/>
    </xf>
    <xf numFmtId="0" fontId="77" fillId="0" borderId="23" xfId="1422" applyFont="1" applyFill="1" applyBorder="1" applyAlignment="1">
      <alignment vertical="top" wrapText="1"/>
    </xf>
    <xf numFmtId="49" fontId="77" fillId="0" borderId="23" xfId="1422" applyNumberFormat="1" applyFont="1" applyFill="1" applyBorder="1" applyAlignment="1">
      <alignment horizontal="center" shrinkToFit="1"/>
    </xf>
    <xf numFmtId="49" fontId="90" fillId="0" borderId="121" xfId="1422" applyNumberFormat="1" applyFont="1" applyFill="1" applyBorder="1" applyAlignment="1">
      <alignment horizontal="left" wrapText="1"/>
    </xf>
    <xf numFmtId="49" fontId="154" fillId="0" borderId="122" xfId="1825" applyNumberFormat="1" applyFont="1" applyFill="1" applyBorder="1" applyAlignment="1">
      <alignment horizontal="left" wrapText="1"/>
    </xf>
    <xf numFmtId="49" fontId="157" fillId="0" borderId="121" xfId="1422" applyNumberFormat="1" applyFont="1" applyFill="1" applyBorder="1" applyAlignment="1">
      <alignment horizontal="left" wrapText="1"/>
    </xf>
    <xf numFmtId="0" fontId="49" fillId="0" borderId="55" xfId="1825" applyNumberFormat="1" applyFont="1" applyFill="1" applyBorder="1" applyAlignment="1">
      <alignment horizontal="left" vertical="top" wrapText="1"/>
    </xf>
  </cellXfs>
  <cellStyles count="2010">
    <cellStyle name="_010_P11P003_SWPh4_Cooling machine room_R00" xfId="1429"/>
    <cellStyle name="_011_P11P003_Technology dampers_R00" xfId="1430"/>
    <cellStyle name="_06_FOX_6EX11_soupis_vykonu_100205_revA" xfId="1431"/>
    <cellStyle name="_06_GCZ_BQ_SO_1241_Hruba" xfId="84"/>
    <cellStyle name="_06_GCZ_BQ_SO_1242+1710_Hruba" xfId="85"/>
    <cellStyle name="_06_GCZ_BQ_SO_1510_Hruba" xfId="86"/>
    <cellStyle name="_06_GCZ_BQ_SO_1810_Hruba" xfId="87"/>
    <cellStyle name="_063-PK-05 INTERSPAR Prostějov@" xfId="2"/>
    <cellStyle name="_090118 AIRS (NET) cost estimation excl land leveling" xfId="1432"/>
    <cellStyle name="_090118 AIRS (NET) cost estimation excl land leveling 2" xfId="1433"/>
    <cellStyle name="_090202_KYOCERA II_NET_R03" xfId="1434"/>
    <cellStyle name="_090202_KYOCERA II_NET_R03 2" xfId="1435"/>
    <cellStyle name="_187_06 - HET Rousínov - silnoproud_2" xfId="3"/>
    <cellStyle name="_227-PK-06 RFE-RL_3" xfId="4"/>
    <cellStyle name="_237-DE-02-Interspar-přložka" xfId="5"/>
    <cellStyle name="_259_06 - Radio svobodná Evropa - Silnoproud_rozdíl mezi 60 a 90" xfId="6"/>
    <cellStyle name="_259_06 - RFE - 90%_26.1.2007" xfId="7"/>
    <cellStyle name="_259_06 - RFE - 90%_GT@_JCI_jaj_07.03.2007" xfId="8"/>
    <cellStyle name="_259_06 - RFE - rozdíl mezi 60 a 90_my" xfId="9"/>
    <cellStyle name="_259_06 - RFE - rozdíl mezi 60 a 90_my_varianty" xfId="10"/>
    <cellStyle name="_6VX01" xfId="88"/>
    <cellStyle name="_BOQ_SungWoo_Hitech_PH4_N110243A1_AZKLIMA_Contract" xfId="1436"/>
    <cellStyle name="_DaikinD change work list ME_Re09" xfId="1437"/>
    <cellStyle name="_DaikinD change work list ME_Re10" xfId="1438"/>
    <cellStyle name="_DaikinD change work list ME_Re10 (2)" xfId="1439"/>
    <cellStyle name="_DaikinD change work list ME_Re11" xfId="1440"/>
    <cellStyle name="_DaikinD change work list ME-UP Quality Rooms" xfId="1441"/>
    <cellStyle name="_DDC Process additional works Re02" xfId="1442"/>
    <cellStyle name="_DDC QCrooms change works ME Re00" xfId="1443"/>
    <cellStyle name="_DDC QCrooms change works ME Re00 2" xfId="1444"/>
    <cellStyle name="_DDC QCrooms change works ME Re00_090202_KYOCERA II_NET_R03" xfId="1445"/>
    <cellStyle name="_DDC QCrooms change works ME Re00_090202_KYOCERA II_NET_R03 2" xfId="1446"/>
    <cellStyle name="_DDC QCrooms change works ME Re00_090209 KSE_PhII 決裁書（EU）" xfId="1447"/>
    <cellStyle name="_DDC QCrooms change works ME Re00_090209 KSE_PhII 決裁書（EU） 2" xfId="1448"/>
    <cellStyle name="_DDC QCrooms change works ME Re00_S013 - Liberec_roof CN 13 1 09" xfId="1449"/>
    <cellStyle name="_DDC QCrooms change works ME Re00_S013 - Liberec_roof CN 13 1 09 2" xfId="1450"/>
    <cellStyle name="_ELEKTRO_01_Components_100505" xfId="1451"/>
    <cellStyle name="_F6_BS_SO 01+04_6SX01" xfId="89"/>
    <cellStyle name="_gesamtsummen" xfId="1452"/>
    <cellStyle name="_gesamtsummen_S013 - Liberec_roof CN 13 1 09" xfId="1453"/>
    <cellStyle name="_hilfe-befehl" xfId="1454"/>
    <cellStyle name="_hilfe-befehl_S013 - Liberec_roof CN 13 1 09" xfId="1455"/>
    <cellStyle name="_hilfe-befehl_Unit Cost" xfId="1456"/>
    <cellStyle name="_hilfe-befehl_Unit Cost_S013 - Liberec_roof CN 13 1 09" xfId="1457"/>
    <cellStyle name="_hilfe-befehl_UNIT rate NGK 21.11.2002" xfId="1458"/>
    <cellStyle name="_hilfe-befehl_UNIT rate NGK 21.11.2002_S013 - Liberec_roof CN 13 1 09" xfId="1459"/>
    <cellStyle name="_hilfe-befehl_UNIT rate TMMP Version, 31.01.2003" xfId="1460"/>
    <cellStyle name="_hilfe-befehl_UNIT rate TMMP Version, 31.01.2003_S013 - Liberec_roof CN 13 1 09" xfId="1461"/>
    <cellStyle name="_hilfe-befehl_豊田通商変更見積り25.11.02" xfId="1462"/>
    <cellStyle name="_hilfe-befehl_豊田通商変更見積り25.11.02_S013 - Liberec_roof CN 13 1 09" xfId="1463"/>
    <cellStyle name="_JCI 12-03-2007 PM finální nabídka dle 90% dokumentace" xfId="11"/>
    <cellStyle name="_MaR - Honeywell_60%" xfId="12"/>
    <cellStyle name="_MaR Spectrum_úprava_90%" xfId="13"/>
    <cellStyle name="_N145_05 eml" xfId="14"/>
    <cellStyle name="_Nabídka S0101 17.10.06 Spectrum" xfId="15"/>
    <cellStyle name="_nová" xfId="16"/>
    <cellStyle name="_PERSONAL" xfId="17"/>
    <cellStyle name="_PERSONAL_1" xfId="18"/>
    <cellStyle name="_Rekapitulace Bondy centrum" xfId="19"/>
    <cellStyle name="_Sebranice-Alps Electrtic-324-2007" xfId="1464"/>
    <cellStyle name="_Sešit1" xfId="20"/>
    <cellStyle name="_SO 05_F6_rain wat drain.060531" xfId="90"/>
    <cellStyle name="_SO 16_6VX01_vzduchotechnika" xfId="91"/>
    <cellStyle name="_SO-02 elektroinstalace" xfId="21"/>
    <cellStyle name="_spalte-kommentar" xfId="1465"/>
    <cellStyle name="_spalte-kommentar_S013 - Liberec_roof CN 13 1 09" xfId="1466"/>
    <cellStyle name="_TGSSC2 BOQ (TAKENAKA) 02July2003" xfId="1467"/>
    <cellStyle name="_TI_SO 01_060301_cz_en" xfId="92"/>
    <cellStyle name="_ueber1" xfId="1468"/>
    <cellStyle name="_ueber2" xfId="1469"/>
    <cellStyle name="_ueber3" xfId="1470"/>
    <cellStyle name="_VN pripojka_HET Rousinov" xfId="22"/>
    <cellStyle name="_Výkaz výměr" xfId="1471"/>
    <cellStyle name="_Vykaz vymer RFE_HO_SO 0101" xfId="23"/>
    <cellStyle name="_VZT" xfId="1472"/>
    <cellStyle name="_zeile-berechnung" xfId="1473"/>
    <cellStyle name="_zeile-bezeichner" xfId="1474"/>
    <cellStyle name="_zeile-ergebnis" xfId="1475"/>
    <cellStyle name="_zeile-rechenzeichen" xfId="1476"/>
    <cellStyle name="_zwischensummen" xfId="1477"/>
    <cellStyle name="_zwischensummen_S013 - Liberec_roof CN 13 1 09" xfId="1478"/>
    <cellStyle name="_コピーDaikinD change work list ME_Re09" xfId="1479"/>
    <cellStyle name="1" xfId="1480"/>
    <cellStyle name="1 000 Kč_HW" xfId="24"/>
    <cellStyle name="1_049F_K_CH_Piast_wersja2" xfId="1481"/>
    <cellStyle name="1_049F_K_CH_Piast_wersja2 2" xfId="1482"/>
    <cellStyle name="1_049F_K_CH_Piast_wersja2_S013 - Liberec_roof CN 13 1 09" xfId="1483"/>
    <cellStyle name="1_049F_K_CH_Piast_wersja2_S013 - Liberec_roof CN 13 1 09 2" xfId="1484"/>
    <cellStyle name="1_65203_2000.05.11" xfId="1485"/>
    <cellStyle name="1_65203_2000.05.11 2" xfId="1486"/>
    <cellStyle name="1_65203_2000.05.11_S013 - Liberec_roof CN 13 1 09" xfId="1487"/>
    <cellStyle name="1_65203_2000.05.11_S013 - Liberec_roof CN 13 1 09 2" xfId="1488"/>
    <cellStyle name="1_Ico_12c" xfId="1489"/>
    <cellStyle name="1_Ico_12c 2" xfId="1490"/>
    <cellStyle name="1_Ico_12c_S013 - Liberec_roof CN 13 1 09" xfId="1491"/>
    <cellStyle name="1_Ico_12c_S013 - Liberec_roof CN 13 1 09 2" xfId="1492"/>
    <cellStyle name="1_karta ico maj" xfId="1493"/>
    <cellStyle name="1_karta ico maj 2" xfId="1494"/>
    <cellStyle name="1_karta ico maj_S013 - Liberec_roof CN 13 1 09" xfId="1495"/>
    <cellStyle name="1_karta ico maj_S013 - Liberec_roof CN 13 1 09 2" xfId="1496"/>
    <cellStyle name="1_Kłodzko-szkoleniowy" xfId="1497"/>
    <cellStyle name="1_Kłodzko-szkoleniowy 2" xfId="1498"/>
    <cellStyle name="1_Kłodzko-szkoleniowy_S013 - Liberec_roof CN 13 1 09" xfId="1499"/>
    <cellStyle name="1_Kłodzko-szkoleniowy_S013 - Liberec_roof CN 13 1 09 2" xfId="1500"/>
    <cellStyle name="1D čísla" xfId="1501"/>
    <cellStyle name="20 % – Zvýraznění1 2" xfId="1502"/>
    <cellStyle name="20 % – Zvýraznění1 3" xfId="1503"/>
    <cellStyle name="20 % – Zvýraznění2 2" xfId="1504"/>
    <cellStyle name="20 % – Zvýraznění2 3" xfId="1505"/>
    <cellStyle name="20 % – Zvýraznění3 2" xfId="1506"/>
    <cellStyle name="20 % – Zvýraznění3 3" xfId="1507"/>
    <cellStyle name="20 % – Zvýraznění4 2" xfId="1508"/>
    <cellStyle name="20 % – Zvýraznění4 3" xfId="1509"/>
    <cellStyle name="20 % – Zvýraznění5 2" xfId="1510"/>
    <cellStyle name="20 % – Zvýraznění6 2" xfId="1511"/>
    <cellStyle name="20 % – Zvýraznění6 3" xfId="1512"/>
    <cellStyle name="20 % - zvýraznenie1" xfId="1513"/>
    <cellStyle name="20 % - zvýraznenie2" xfId="1514"/>
    <cellStyle name="20 % - zvýraznenie3" xfId="1515"/>
    <cellStyle name="20 % - zvýraznenie4" xfId="1516"/>
    <cellStyle name="20 % - zvýraznenie5" xfId="1517"/>
    <cellStyle name="20 % - zvýraznenie6" xfId="1518"/>
    <cellStyle name="20% - Accent1" xfId="1519"/>
    <cellStyle name="20% - Accent1 2" xfId="1520"/>
    <cellStyle name="20% - Accent2" xfId="1521"/>
    <cellStyle name="20% - Accent2 2" xfId="1522"/>
    <cellStyle name="20% - Accent3" xfId="1523"/>
    <cellStyle name="20% - Accent3 2" xfId="1524"/>
    <cellStyle name="20% - Accent4" xfId="1525"/>
    <cellStyle name="20% - Accent4 2" xfId="1526"/>
    <cellStyle name="20% - Accent5" xfId="1527"/>
    <cellStyle name="20% - Accent6" xfId="1528"/>
    <cellStyle name="20% - Accent6 2" xfId="1529"/>
    <cellStyle name="2D čísla" xfId="1530"/>
    <cellStyle name="3D čísla" xfId="1531"/>
    <cellStyle name="40 % – Zvýraznění1 2" xfId="1532"/>
    <cellStyle name="40 % – Zvýraznění1 3" xfId="1533"/>
    <cellStyle name="40 % – Zvýraznění2 2" xfId="1534"/>
    <cellStyle name="40 % – Zvýraznění3 2" xfId="1535"/>
    <cellStyle name="40 % – Zvýraznění3 3" xfId="1536"/>
    <cellStyle name="40 % – Zvýraznění4 2" xfId="1537"/>
    <cellStyle name="40 % – Zvýraznění4 3" xfId="1538"/>
    <cellStyle name="40 % – Zvýraznění5 2" xfId="1539"/>
    <cellStyle name="40 % – Zvýraznění5 3" xfId="1540"/>
    <cellStyle name="40 % – Zvýraznění6 2" xfId="1541"/>
    <cellStyle name="40 % – Zvýraznění6 3" xfId="1542"/>
    <cellStyle name="40 % - zvýraznenie1" xfId="1543"/>
    <cellStyle name="40 % - zvýraznenie2" xfId="1544"/>
    <cellStyle name="40 % - zvýraznenie3" xfId="1545"/>
    <cellStyle name="40 % - zvýraznenie4" xfId="1546"/>
    <cellStyle name="40 % - zvýraznenie5" xfId="1547"/>
    <cellStyle name="40 % - zvýraznenie6" xfId="1548"/>
    <cellStyle name="40% - Accent1" xfId="1549"/>
    <cellStyle name="40% - Accent1 2" xfId="1550"/>
    <cellStyle name="40% - Accent2" xfId="1551"/>
    <cellStyle name="40% - Accent3" xfId="1552"/>
    <cellStyle name="40% - Accent3 2" xfId="1553"/>
    <cellStyle name="40% - Accent4" xfId="1554"/>
    <cellStyle name="40% - Accent4 2" xfId="1555"/>
    <cellStyle name="40% - Accent5" xfId="1556"/>
    <cellStyle name="40% - Accent5 2" xfId="1557"/>
    <cellStyle name="40% - Accent6" xfId="1558"/>
    <cellStyle name="40% - Accent6 2" xfId="1559"/>
    <cellStyle name="60 % – Zvýraznění1 2" xfId="1560"/>
    <cellStyle name="60 % – Zvýraznění1 3" xfId="1561"/>
    <cellStyle name="60 % – Zvýraznění2 2" xfId="1562"/>
    <cellStyle name="60 % – Zvýraznění2 3" xfId="1563"/>
    <cellStyle name="60 % – Zvýraznění3 2" xfId="1564"/>
    <cellStyle name="60 % – Zvýraznění3 3" xfId="1565"/>
    <cellStyle name="60 % – Zvýraznění4 2" xfId="1566"/>
    <cellStyle name="60 % – Zvýraznění4 3" xfId="1567"/>
    <cellStyle name="60 % – Zvýraznění5 2" xfId="1568"/>
    <cellStyle name="60 % – Zvýraznění5 3" xfId="1569"/>
    <cellStyle name="60 % – Zvýraznění6 2" xfId="1570"/>
    <cellStyle name="60 % – Zvýraznění6 3" xfId="1571"/>
    <cellStyle name="60 % - zvýraznenie1" xfId="1572"/>
    <cellStyle name="60 % - zvýraznenie2" xfId="1573"/>
    <cellStyle name="60 % - zvýraznenie3" xfId="1574"/>
    <cellStyle name="60 % - zvýraznenie4" xfId="1575"/>
    <cellStyle name="60 % - zvýraznenie5" xfId="1576"/>
    <cellStyle name="60 % - zvýraznenie6" xfId="1577"/>
    <cellStyle name="60% - Accent1" xfId="1578"/>
    <cellStyle name="60% - Accent1 2" xfId="1579"/>
    <cellStyle name="60% - Accent2" xfId="1580"/>
    <cellStyle name="60% - Accent2 2" xfId="1581"/>
    <cellStyle name="60% - Accent3" xfId="1582"/>
    <cellStyle name="60% - Accent3 2" xfId="1583"/>
    <cellStyle name="60% - Accent4" xfId="1584"/>
    <cellStyle name="60% - Accent4 2" xfId="1585"/>
    <cellStyle name="60% - Accent5" xfId="1586"/>
    <cellStyle name="60% - Accent5 2" xfId="1587"/>
    <cellStyle name="60% - Accent6" xfId="1588"/>
    <cellStyle name="60% - Accent6 2" xfId="1589"/>
    <cellStyle name="Accent1" xfId="1590"/>
    <cellStyle name="Accent1 2" xfId="1591"/>
    <cellStyle name="Accent2" xfId="1592"/>
    <cellStyle name="Accent2 2" xfId="1593"/>
    <cellStyle name="Accent3" xfId="1594"/>
    <cellStyle name="Accent3 2" xfId="1595"/>
    <cellStyle name="Accent4" xfId="1596"/>
    <cellStyle name="Accent4 2" xfId="1597"/>
    <cellStyle name="Accent5" xfId="1598"/>
    <cellStyle name="Accent6" xfId="1599"/>
    <cellStyle name="Accent6 2" xfId="1600"/>
    <cellStyle name="Bad" xfId="1601"/>
    <cellStyle name="Bad 2" xfId="1602"/>
    <cellStyle name="bezčárky_" xfId="1603"/>
    <cellStyle name="Bold" xfId="1604"/>
    <cellStyle name="bUDGET  96" xfId="1605"/>
    <cellStyle name="bUDGET  96 2" xfId="1606"/>
    <cellStyle name="Calculation" xfId="1607"/>
    <cellStyle name="Calculation 2" xfId="1608"/>
    <cellStyle name="cargill9" xfId="1609"/>
    <cellStyle name="Celá čísla" xfId="1610"/>
    <cellStyle name="Celkem 2" xfId="1611"/>
    <cellStyle name="Celkem 3" xfId="1612"/>
    <cellStyle name="cena" xfId="25"/>
    <cellStyle name="cena 2" xfId="71"/>
    <cellStyle name="Comma [0]_laroux" xfId="26"/>
    <cellStyle name="Comma_laroux" xfId="27"/>
    <cellStyle name="Comma0" xfId="1613"/>
    <cellStyle name="Currency [0]_laroux" xfId="28"/>
    <cellStyle name="Currency_laroux" xfId="29"/>
    <cellStyle name="Currency0" xfId="1614"/>
    <cellStyle name="Čárka 2" xfId="72"/>
    <cellStyle name="čárky [0]_HW" xfId="30"/>
    <cellStyle name="Čárky bez des. míst 2" xfId="1615"/>
    <cellStyle name="číslo.00_" xfId="1616"/>
    <cellStyle name="Date" xfId="31"/>
    <cellStyle name="Dobrá" xfId="1617"/>
    <cellStyle name="Dziesiętny [0]_laroux" xfId="32"/>
    <cellStyle name="Dziesiętny_laroux" xfId="33"/>
    <cellStyle name="Euro" xfId="1618"/>
    <cellStyle name="Euro 2" xfId="1619"/>
    <cellStyle name="Explanatory Text" xfId="1620"/>
    <cellStyle name="Fixed" xfId="34"/>
    <cellStyle name="fnRegressQ" xfId="93"/>
    <cellStyle name="fnRegressQ 2" xfId="1621"/>
    <cellStyle name="fnRegressQ 2 2" xfId="1622"/>
    <cellStyle name="fnRegressQ 3" xfId="1623"/>
    <cellStyle name="fnRegressQ 3 2" xfId="1624"/>
    <cellStyle name="fnRegressQ 3 3" xfId="1625"/>
    <cellStyle name="Good" xfId="1626"/>
    <cellStyle name="Good 2" xfId="1627"/>
    <cellStyle name="Heading 1" xfId="1628"/>
    <cellStyle name="Heading 1 2" xfId="1629"/>
    <cellStyle name="Heading 1 3" xfId="1630"/>
    <cellStyle name="Heading 2" xfId="1631"/>
    <cellStyle name="Heading 2 2" xfId="1632"/>
    <cellStyle name="Heading 2 3" xfId="1633"/>
    <cellStyle name="Heading 3" xfId="1634"/>
    <cellStyle name="Heading 3 2" xfId="1635"/>
    <cellStyle name="Heading 4" xfId="1636"/>
    <cellStyle name="Heading 4 2" xfId="1637"/>
    <cellStyle name="HEADING1" xfId="35"/>
    <cellStyle name="HEADING2" xfId="36"/>
    <cellStyle name="Headline I" xfId="37"/>
    <cellStyle name="Headline II" xfId="38"/>
    <cellStyle name="Hiperłącze_Electrical" xfId="1638"/>
    <cellStyle name="Hlavička" xfId="1639"/>
    <cellStyle name="Honeywell" xfId="39"/>
    <cellStyle name="Hypertextový odkaz 2" xfId="94"/>
    <cellStyle name="Hypertextový odkaz 2 2" xfId="1640"/>
    <cellStyle name="Hypertextový odkaz 2 2 2" xfId="1641"/>
    <cellStyle name="Hypertextový odkaz 2 2 2 2" xfId="1642"/>
    <cellStyle name="Hypertextový odkaz 2 2 2 3" xfId="1643"/>
    <cellStyle name="Hypertextový odkaz 2 2 3" xfId="1644"/>
    <cellStyle name="Hypertextový odkaz 2 2 3 2" xfId="1645"/>
    <cellStyle name="Hypertextový odkaz 2 2 3 2 2" xfId="1646"/>
    <cellStyle name="Hypertextový odkaz 2 2 3 2 3" xfId="1647"/>
    <cellStyle name="Hypertextový odkaz 2 2 3 3" xfId="1648"/>
    <cellStyle name="Hypertextový odkaz 2 2 3 4" xfId="1649"/>
    <cellStyle name="Hypertextový odkaz 2 2 4" xfId="1650"/>
    <cellStyle name="Hypertextový odkaz 2 2 5" xfId="1651"/>
    <cellStyle name="Hypertextový odkaz 2 3" xfId="1652"/>
    <cellStyle name="Hypertextový odkaz 2 3 2" xfId="1653"/>
    <cellStyle name="Hypertextový odkaz 2 3 2 2" xfId="1654"/>
    <cellStyle name="Hypertextový odkaz 2 3 2 2 2" xfId="1655"/>
    <cellStyle name="Hypertextový odkaz 2 3 2 3" xfId="1656"/>
    <cellStyle name="Hypertextový odkaz 2 3 2 3 2" xfId="1657"/>
    <cellStyle name="Hypertextový odkaz 2 3 2 4" xfId="1658"/>
    <cellStyle name="Hypertextový odkaz 2 3 2 4 2" xfId="1659"/>
    <cellStyle name="Hypertextový odkaz 2 3 3" xfId="1660"/>
    <cellStyle name="Hypertextový odkaz 2 3 3 2" xfId="1661"/>
    <cellStyle name="Hypertextový odkaz 2 3 3 2 2" xfId="1662"/>
    <cellStyle name="Hypertextový odkaz 2 3 3 3" xfId="1663"/>
    <cellStyle name="Hypertextový odkaz 2 3 4" xfId="1664"/>
    <cellStyle name="Hypertextový odkaz 2 3 5" xfId="1665"/>
    <cellStyle name="Hypertextový odkaz 2 4" xfId="1666"/>
    <cellStyle name="Hypertextový odkaz 2 4 2" xfId="1667"/>
    <cellStyle name="Hypertextový odkaz 2 4 2 2" xfId="1668"/>
    <cellStyle name="Hypertextový odkaz 2 4 3" xfId="1669"/>
    <cellStyle name="Hypertextový odkaz 2 4 3 2" xfId="1670"/>
    <cellStyle name="Hypertextový odkaz 2 5" xfId="1671"/>
    <cellStyle name="Hypertextový odkaz 2 5 2" xfId="1672"/>
    <cellStyle name="Hypertextový odkaz 2 5 3" xfId="1673"/>
    <cellStyle name="Hypertextový odkaz 2 6" xfId="1674"/>
    <cellStyle name="Hypertextový odkaz 2 6 2" xfId="1675"/>
    <cellStyle name="Hypertextový odkaz 2 7" xfId="1676"/>
    <cellStyle name="Hypertextový odkaz 2 7 2" xfId="1677"/>
    <cellStyle name="Hypertextový odkaz 2 8" xfId="1678"/>
    <cellStyle name="Hypertextový odkaz 2 9" xfId="1679"/>
    <cellStyle name="Hypertextový odkaz 3" xfId="1680"/>
    <cellStyle name="Hypertextový odkaz 3 2" xfId="1681"/>
    <cellStyle name="Hypertextový odkaz 3 2 2" xfId="1682"/>
    <cellStyle name="Hypertextový odkaz 3 2 2 2" xfId="1683"/>
    <cellStyle name="Hypertextový odkaz 3 2 2 2 2" xfId="1684"/>
    <cellStyle name="Hypertextový odkaz 3 2 2 2 2 2" xfId="1685"/>
    <cellStyle name="Hypertextový odkaz 3 2 2 2 3" xfId="1686"/>
    <cellStyle name="Hypertextový odkaz 3 2 2 2 3 2" xfId="1687"/>
    <cellStyle name="Hypertextový odkaz 3 2 2 2 4" xfId="1688"/>
    <cellStyle name="Hypertextový odkaz 3 2 2 3" xfId="1689"/>
    <cellStyle name="Hypertextový odkaz 3 2 2 3 2" xfId="1690"/>
    <cellStyle name="Hypertextový odkaz 3 2 2 3 3" xfId="1691"/>
    <cellStyle name="Hypertextový odkaz 3 2 2 4" xfId="1692"/>
    <cellStyle name="Hypertextový odkaz 3 2 2 4 2" xfId="1693"/>
    <cellStyle name="Hypertextový odkaz 3 2 2 5" xfId="1694"/>
    <cellStyle name="Hypertextový odkaz 3 2 2 5 2" xfId="1695"/>
    <cellStyle name="Hypertextový odkaz 3 2 3" xfId="1696"/>
    <cellStyle name="Hypertextový odkaz 3 2 3 2" xfId="1697"/>
    <cellStyle name="Hypertextový odkaz 3 2 3 2 2" xfId="1698"/>
    <cellStyle name="Hypertextový odkaz 3 2 3 2 2 2" xfId="1699"/>
    <cellStyle name="Hypertextový odkaz 3 2 3 2 2 3" xfId="1700"/>
    <cellStyle name="Hypertextový odkaz 3 2 3 2 3" xfId="1701"/>
    <cellStyle name="Hypertextový odkaz 3 2 3 2 4" xfId="1702"/>
    <cellStyle name="Hypertextový odkaz 3 2 3 2 5" xfId="1703"/>
    <cellStyle name="Hypertextový odkaz 3 2 3 3" xfId="1704"/>
    <cellStyle name="Hypertextový odkaz 3 2 3 3 2" xfId="1705"/>
    <cellStyle name="Hypertextový odkaz 3 2 3 4" xfId="1706"/>
    <cellStyle name="Hypertextový odkaz 3 2 3 4 2" xfId="1707"/>
    <cellStyle name="Hypertextový odkaz 3 2 4" xfId="1708"/>
    <cellStyle name="Hypertextový odkaz 3 2 4 2" xfId="1709"/>
    <cellStyle name="Hypertextový odkaz 3 2 4 2 2" xfId="1710"/>
    <cellStyle name="Hypertextový odkaz 3 2 4 2 3" xfId="1711"/>
    <cellStyle name="Hypertextový odkaz 3 2 4 2 4" xfId="1712"/>
    <cellStyle name="Hypertextový odkaz 3 2 4 3" xfId="1713"/>
    <cellStyle name="Hypertextový odkaz 3 2 4 3 2" xfId="1714"/>
    <cellStyle name="Hypertextový odkaz 3 2 4 4" xfId="1715"/>
    <cellStyle name="Hypertextový odkaz 3 2 5" xfId="1716"/>
    <cellStyle name="Hypertextový odkaz 3 2 5 2" xfId="1717"/>
    <cellStyle name="Hypertextový odkaz 3 2 6" xfId="1718"/>
    <cellStyle name="Hypertextový odkaz 3 2 6 2" xfId="1719"/>
    <cellStyle name="Hypertextový odkaz 3 2 7" xfId="1720"/>
    <cellStyle name="Hypertextový odkaz 3 3" xfId="1721"/>
    <cellStyle name="Hypertextový odkaz 3 3 2" xfId="1722"/>
    <cellStyle name="Hypertextový odkaz 3 3 2 2" xfId="1723"/>
    <cellStyle name="Hypertextový odkaz 3 3 2 3" xfId="1724"/>
    <cellStyle name="Hypertextový odkaz 3 3 2 4" xfId="1725"/>
    <cellStyle name="Hypertextový odkaz 3 3 3" xfId="1726"/>
    <cellStyle name="Hypertextový odkaz 3 3 3 2" xfId="1727"/>
    <cellStyle name="Hypertextový odkaz 3 3 3 3" xfId="1728"/>
    <cellStyle name="Hypertextový odkaz 3 3 4" xfId="1729"/>
    <cellStyle name="Hypertextový odkaz 3 3 4 2" xfId="1730"/>
    <cellStyle name="Hypertextový odkaz 3 3 5" xfId="1731"/>
    <cellStyle name="Hypertextový odkaz 3 3 5 2" xfId="1732"/>
    <cellStyle name="Hypertextový odkaz 3 4" xfId="1733"/>
    <cellStyle name="Hypertextový odkaz 3 4 2" xfId="1734"/>
    <cellStyle name="Hypertextový odkaz 3 4 2 2" xfId="1735"/>
    <cellStyle name="Hypertextový odkaz 3 4 3" xfId="1736"/>
    <cellStyle name="Hypertextový odkaz 3 4 3 2" xfId="1737"/>
    <cellStyle name="Hypertextový odkaz 3 5" xfId="1738"/>
    <cellStyle name="Hypertextový odkaz 3 5 2" xfId="1739"/>
    <cellStyle name="Hypertextový odkaz 3 5 3" xfId="1740"/>
    <cellStyle name="Hypertextový odkaz 3 5 4" xfId="1741"/>
    <cellStyle name="Hypertextový odkaz 3 6" xfId="1742"/>
    <cellStyle name="Hypertextový odkaz 3 6 2" xfId="1743"/>
    <cellStyle name="Hypertextový odkaz 3 7" xfId="1744"/>
    <cellStyle name="Hypertextový odkaz 4" xfId="1745"/>
    <cellStyle name="Hypertextový odkaz 4 2" xfId="1746"/>
    <cellStyle name="Hypertextový odkaz 4 3" xfId="1747"/>
    <cellStyle name="Hypertextový odkaz 4 4" xfId="1748"/>
    <cellStyle name="Hypertextový odkaz 5" xfId="1749"/>
    <cellStyle name="Hypertextový odkaz 5 2" xfId="1750"/>
    <cellStyle name="Check Cell" xfId="1751"/>
    <cellStyle name="Chybně 2" xfId="1752"/>
    <cellStyle name="Input" xfId="1753"/>
    <cellStyle name="Input 2" xfId="1754"/>
    <cellStyle name="Instalace" xfId="40"/>
    <cellStyle name="Italic" xfId="1755"/>
    <cellStyle name="Kontrolná bunka" xfId="1756"/>
    <cellStyle name="Kontrolní buňka 2" xfId="1757"/>
    <cellStyle name="Linked Cell" xfId="1758"/>
    <cellStyle name="Linked Cell 2" xfId="1759"/>
    <cellStyle name="Měna 2" xfId="83"/>
    <cellStyle name="MJPolozky" xfId="41"/>
    <cellStyle name="MnozstviPolozky" xfId="42"/>
    <cellStyle name="NADPIS" xfId="43"/>
    <cellStyle name="Nadpis 1 2" xfId="1760"/>
    <cellStyle name="Nadpis 1 3" xfId="1761"/>
    <cellStyle name="Nadpis 2 2" xfId="1762"/>
    <cellStyle name="Nadpis 2 3" xfId="1763"/>
    <cellStyle name="Nadpis 3 2" xfId="1764"/>
    <cellStyle name="Nadpis 3 3" xfId="1765"/>
    <cellStyle name="Nadpis 4 2" xfId="1766"/>
    <cellStyle name="Nadpis 4 3" xfId="1767"/>
    <cellStyle name="Nadpis listu" xfId="1768"/>
    <cellStyle name="Název 2" xfId="1769"/>
    <cellStyle name="Název 3" xfId="1770"/>
    <cellStyle name="NazevOddilu" xfId="44"/>
    <cellStyle name="NazevPolozky" xfId="45"/>
    <cellStyle name="Neutral" xfId="1771"/>
    <cellStyle name="Neutral 2" xfId="1772"/>
    <cellStyle name="Neutrálna" xfId="1773"/>
    <cellStyle name="Neutrální 2" xfId="1774"/>
    <cellStyle name="Neutrální 3" xfId="1775"/>
    <cellStyle name="Normal 2" xfId="1776"/>
    <cellStyle name="Normal 2 2" xfId="1777"/>
    <cellStyle name="Normal 4" xfId="1778"/>
    <cellStyle name="Normal 4 2" xfId="1779"/>
    <cellStyle name="Normal 5" xfId="1780"/>
    <cellStyle name="Normal_02_RFE SO01_17.10.06" xfId="46"/>
    <cellStyle name="Normale_Complete_official_price_list_2007CZ" xfId="1781"/>
    <cellStyle name="Normálna 2" xfId="1782"/>
    <cellStyle name="Normálna 2 2" xfId="1783"/>
    <cellStyle name="normálne 2" xfId="1784"/>
    <cellStyle name="normálne 2 2" xfId="1785"/>
    <cellStyle name="normálne 3" xfId="1786"/>
    <cellStyle name="normálne 3 2" xfId="1787"/>
    <cellStyle name="normálne 4" xfId="1788"/>
    <cellStyle name="normálne 4 2" xfId="1789"/>
    <cellStyle name="normálne 5" xfId="1790"/>
    <cellStyle name="normálne 5 2" xfId="1791"/>
    <cellStyle name="normálne 6" xfId="1792"/>
    <cellStyle name="normálne 6 2" xfId="1793"/>
    <cellStyle name="Normální" xfId="0" builtinId="0"/>
    <cellStyle name="Normální 10" xfId="73"/>
    <cellStyle name="normální 10 10" xfId="95"/>
    <cellStyle name="normální 10 10 2" xfId="96"/>
    <cellStyle name="normální 10 11" xfId="97"/>
    <cellStyle name="normální 10 11 2" xfId="98"/>
    <cellStyle name="normální 10 12" xfId="99"/>
    <cellStyle name="normální 10 12 2" xfId="100"/>
    <cellStyle name="normální 10 13" xfId="101"/>
    <cellStyle name="normální 10 13 2" xfId="102"/>
    <cellStyle name="normální 10 14" xfId="103"/>
    <cellStyle name="normální 10 14 2" xfId="104"/>
    <cellStyle name="normální 10 15" xfId="105"/>
    <cellStyle name="normální 10 15 2" xfId="106"/>
    <cellStyle name="normální 10 16" xfId="107"/>
    <cellStyle name="normální 10 16 2" xfId="108"/>
    <cellStyle name="normální 10 17" xfId="109"/>
    <cellStyle name="normální 10 18" xfId="110"/>
    <cellStyle name="normální 10 19" xfId="111"/>
    <cellStyle name="normální 10 2" xfId="112"/>
    <cellStyle name="normální 10 2 2" xfId="113"/>
    <cellStyle name="normální 10 20" xfId="114"/>
    <cellStyle name="normální 10 21" xfId="115"/>
    <cellStyle name="normální 10 22" xfId="116"/>
    <cellStyle name="normální 10 23" xfId="117"/>
    <cellStyle name="normální 10 24" xfId="118"/>
    <cellStyle name="normální 10 25" xfId="119"/>
    <cellStyle name="normální 10 26" xfId="120"/>
    <cellStyle name="normální 10 27" xfId="121"/>
    <cellStyle name="normální 10 28" xfId="1794"/>
    <cellStyle name="normální 10 3" xfId="122"/>
    <cellStyle name="normální 10 3 2" xfId="123"/>
    <cellStyle name="normální 10 4" xfId="124"/>
    <cellStyle name="normální 10 4 2" xfId="125"/>
    <cellStyle name="normální 10 5" xfId="126"/>
    <cellStyle name="normální 10 5 2" xfId="127"/>
    <cellStyle name="normální 10 6" xfId="128"/>
    <cellStyle name="normální 10 6 2" xfId="129"/>
    <cellStyle name="normální 10 7" xfId="130"/>
    <cellStyle name="normální 10 7 2" xfId="131"/>
    <cellStyle name="normální 10 8" xfId="132"/>
    <cellStyle name="normální 10 8 2" xfId="133"/>
    <cellStyle name="normální 10 9" xfId="134"/>
    <cellStyle name="normální 10 9 2" xfId="135"/>
    <cellStyle name="normální 11" xfId="136"/>
    <cellStyle name="normální 11 2" xfId="137"/>
    <cellStyle name="Normální 11 2 2" xfId="1795"/>
    <cellStyle name="normální 11 3" xfId="138"/>
    <cellStyle name="normální 11 4" xfId="139"/>
    <cellStyle name="normální 11 5" xfId="140"/>
    <cellStyle name="normální 11 6" xfId="141"/>
    <cellStyle name="normální 11 7" xfId="142"/>
    <cellStyle name="normální 11 8" xfId="143"/>
    <cellStyle name="normální 11 9" xfId="1796"/>
    <cellStyle name="normální 12" xfId="144"/>
    <cellStyle name="normální 12 2" xfId="145"/>
    <cellStyle name="normální 12 3" xfId="146"/>
    <cellStyle name="normální 12 4" xfId="147"/>
    <cellStyle name="normální 12 5" xfId="148"/>
    <cellStyle name="normální 12 6" xfId="149"/>
    <cellStyle name="normální 12 7" xfId="150"/>
    <cellStyle name="normální 12 8" xfId="151"/>
    <cellStyle name="normální 12 9" xfId="1797"/>
    <cellStyle name="normální 13" xfId="152"/>
    <cellStyle name="normální 13 2" xfId="153"/>
    <cellStyle name="normální 13 2 2" xfId="154"/>
    <cellStyle name="normální 13 2 3" xfId="155"/>
    <cellStyle name="normální 13 2 4" xfId="156"/>
    <cellStyle name="normální 13 2 5" xfId="157"/>
    <cellStyle name="normální 13 3" xfId="1798"/>
    <cellStyle name="Normální 14" xfId="158"/>
    <cellStyle name="normální 14 2" xfId="159"/>
    <cellStyle name="Normální 14_Xl0000011" xfId="1799"/>
    <cellStyle name="Normální 15" xfId="160"/>
    <cellStyle name="Normální 16" xfId="161"/>
    <cellStyle name="Normální 17" xfId="162"/>
    <cellStyle name="Normální 18" xfId="163"/>
    <cellStyle name="Normální 184" xfId="1800"/>
    <cellStyle name="Normální 19" xfId="164"/>
    <cellStyle name="normální 19 2" xfId="165"/>
    <cellStyle name="Normální 19_Xl0000011" xfId="1801"/>
    <cellStyle name="Normální 2" xfId="1"/>
    <cellStyle name="normální 2 10" xfId="47"/>
    <cellStyle name="normální 2 10 2" xfId="166"/>
    <cellStyle name="normální 2 10 3" xfId="1802"/>
    <cellStyle name="normální 2 11" xfId="167"/>
    <cellStyle name="normální 2 11 2" xfId="168"/>
    <cellStyle name="Normální 2 11 3" xfId="1803"/>
    <cellStyle name="normální 2 11 4" xfId="1804"/>
    <cellStyle name="normální 2 12" xfId="169"/>
    <cellStyle name="normální 2 12 2" xfId="170"/>
    <cellStyle name="normální 2 12 3" xfId="1805"/>
    <cellStyle name="normální 2 13" xfId="171"/>
    <cellStyle name="normální 2 13 2" xfId="172"/>
    <cellStyle name="normální 2 14" xfId="173"/>
    <cellStyle name="normální 2 14 2" xfId="174"/>
    <cellStyle name="normální 2 15" xfId="175"/>
    <cellStyle name="normální 2 15 2" xfId="176"/>
    <cellStyle name="normální 2 16" xfId="177"/>
    <cellStyle name="normální 2 16 2" xfId="178"/>
    <cellStyle name="normální 2 17" xfId="179"/>
    <cellStyle name="normální 2 17 2" xfId="180"/>
    <cellStyle name="normální 2 18" xfId="181"/>
    <cellStyle name="normální 2 18 2" xfId="182"/>
    <cellStyle name="normální 2 19" xfId="183"/>
    <cellStyle name="normální 2 2" xfId="48"/>
    <cellStyle name="normální 2 2 10" xfId="184"/>
    <cellStyle name="normální 2 2 10 2" xfId="185"/>
    <cellStyle name="normální 2 2 11" xfId="186"/>
    <cellStyle name="normální 2 2 11 2" xfId="187"/>
    <cellStyle name="normální 2 2 12" xfId="188"/>
    <cellStyle name="normální 2 2 12 2" xfId="189"/>
    <cellStyle name="normální 2 2 13" xfId="190"/>
    <cellStyle name="normální 2 2 13 2" xfId="191"/>
    <cellStyle name="normální 2 2 14" xfId="192"/>
    <cellStyle name="normální 2 2 14 2" xfId="193"/>
    <cellStyle name="normální 2 2 15" xfId="194"/>
    <cellStyle name="normální 2 2 15 2" xfId="195"/>
    <cellStyle name="normální 2 2 16" xfId="196"/>
    <cellStyle name="normální 2 2 16 2" xfId="197"/>
    <cellStyle name="normální 2 2 17" xfId="198"/>
    <cellStyle name="normální 2 2 18" xfId="199"/>
    <cellStyle name="normální 2 2 19" xfId="200"/>
    <cellStyle name="normální 2 2 2" xfId="201"/>
    <cellStyle name="normální 2 2 2 10" xfId="202"/>
    <cellStyle name="normální 2 2 2 10 2" xfId="203"/>
    <cellStyle name="normální 2 2 2 11" xfId="204"/>
    <cellStyle name="normální 2 2 2 11 2" xfId="205"/>
    <cellStyle name="normální 2 2 2 12" xfId="206"/>
    <cellStyle name="normální 2 2 2 12 2" xfId="207"/>
    <cellStyle name="normální 2 2 2 13" xfId="208"/>
    <cellStyle name="normální 2 2 2 13 2" xfId="209"/>
    <cellStyle name="normální 2 2 2 14" xfId="210"/>
    <cellStyle name="normální 2 2 2 14 2" xfId="211"/>
    <cellStyle name="normální 2 2 2 15" xfId="212"/>
    <cellStyle name="normální 2 2 2 15 2" xfId="213"/>
    <cellStyle name="normální 2 2 2 16" xfId="214"/>
    <cellStyle name="normální 2 2 2 17" xfId="215"/>
    <cellStyle name="normální 2 2 2 18" xfId="216"/>
    <cellStyle name="normální 2 2 2 19" xfId="217"/>
    <cellStyle name="normální 2 2 2 2" xfId="218"/>
    <cellStyle name="normální 2 2 2 2 2" xfId="219"/>
    <cellStyle name="normální 2 2 2 20" xfId="220"/>
    <cellStyle name="normální 2 2 2 21" xfId="221"/>
    <cellStyle name="normální 2 2 2 22" xfId="222"/>
    <cellStyle name="normální 2 2 2 23" xfId="1806"/>
    <cellStyle name="normální 2 2 2 3" xfId="223"/>
    <cellStyle name="normální 2 2 2 3 2" xfId="224"/>
    <cellStyle name="normální 2 2 2 4" xfId="225"/>
    <cellStyle name="normální 2 2 2 4 2" xfId="226"/>
    <cellStyle name="normální 2 2 2 5" xfId="227"/>
    <cellStyle name="normální 2 2 2 5 2" xfId="228"/>
    <cellStyle name="normální 2 2 2 6" xfId="229"/>
    <cellStyle name="normální 2 2 2 6 2" xfId="230"/>
    <cellStyle name="normální 2 2 2 7" xfId="231"/>
    <cellStyle name="normální 2 2 2 7 2" xfId="232"/>
    <cellStyle name="normální 2 2 2 8" xfId="233"/>
    <cellStyle name="normální 2 2 2 8 2" xfId="234"/>
    <cellStyle name="normální 2 2 2 9" xfId="235"/>
    <cellStyle name="normální 2 2 2 9 2" xfId="236"/>
    <cellStyle name="normální 2 2 20" xfId="237"/>
    <cellStyle name="normální 2 2 21" xfId="238"/>
    <cellStyle name="normální 2 2 22" xfId="239"/>
    <cellStyle name="normální 2 2 23" xfId="240"/>
    <cellStyle name="normální 2 2 24" xfId="241"/>
    <cellStyle name="normální 2 2 25" xfId="242"/>
    <cellStyle name="normální 2 2 26" xfId="1807"/>
    <cellStyle name="normální 2 2 3" xfId="243"/>
    <cellStyle name="normální 2 2 3 2" xfId="244"/>
    <cellStyle name="normální 2 2 3 3" xfId="245"/>
    <cellStyle name="normální 2 2 3 4" xfId="246"/>
    <cellStyle name="normální 2 2 3 5" xfId="247"/>
    <cellStyle name="normální 2 2 3 6" xfId="248"/>
    <cellStyle name="normální 2 2 3 7" xfId="249"/>
    <cellStyle name="normální 2 2 3 8" xfId="250"/>
    <cellStyle name="normální 2 2 4" xfId="251"/>
    <cellStyle name="normální 2 2 4 2" xfId="252"/>
    <cellStyle name="normální 2 2 5" xfId="253"/>
    <cellStyle name="normální 2 2 5 2" xfId="254"/>
    <cellStyle name="normální 2 2 6" xfId="255"/>
    <cellStyle name="normální 2 2 6 2" xfId="256"/>
    <cellStyle name="normální 2 2 7" xfId="257"/>
    <cellStyle name="normální 2 2 7 2" xfId="258"/>
    <cellStyle name="normální 2 2 8" xfId="259"/>
    <cellStyle name="normální 2 2 8 2" xfId="260"/>
    <cellStyle name="normální 2 2 9" xfId="261"/>
    <cellStyle name="normální 2 2 9 2" xfId="262"/>
    <cellStyle name="normální 2 20" xfId="263"/>
    <cellStyle name="normální 2 21" xfId="264"/>
    <cellStyle name="normální 2 22" xfId="265"/>
    <cellStyle name="normální 2 23" xfId="266"/>
    <cellStyle name="normální 2 24" xfId="267"/>
    <cellStyle name="normální 2 25" xfId="1808"/>
    <cellStyle name="normální 2 26" xfId="1809"/>
    <cellStyle name="normální 2 27" xfId="1810"/>
    <cellStyle name="normální 2 28" xfId="1811"/>
    <cellStyle name="normální 2 29" xfId="1812"/>
    <cellStyle name="normální 2 3" xfId="49"/>
    <cellStyle name="normální 2 3 10" xfId="268"/>
    <cellStyle name="normální 2 3 10 2" xfId="269"/>
    <cellStyle name="normální 2 3 11" xfId="270"/>
    <cellStyle name="normální 2 3 11 2" xfId="271"/>
    <cellStyle name="normální 2 3 12" xfId="272"/>
    <cellStyle name="normální 2 3 13" xfId="1813"/>
    <cellStyle name="normální 2 3 2" xfId="273"/>
    <cellStyle name="normální 2 3 2 2" xfId="274"/>
    <cellStyle name="normální 2 3 2 3" xfId="1814"/>
    <cellStyle name="normální 2 3 3" xfId="275"/>
    <cellStyle name="normální 2 3 3 2" xfId="276"/>
    <cellStyle name="normální 2 3 4" xfId="277"/>
    <cellStyle name="normální 2 3 4 2" xfId="278"/>
    <cellStyle name="normální 2 3 5" xfId="279"/>
    <cellStyle name="normální 2 3 5 2" xfId="280"/>
    <cellStyle name="normální 2 3 6" xfId="281"/>
    <cellStyle name="normální 2 3 6 2" xfId="282"/>
    <cellStyle name="normální 2 3 7" xfId="283"/>
    <cellStyle name="normální 2 3 7 2" xfId="284"/>
    <cellStyle name="normální 2 3 8" xfId="285"/>
    <cellStyle name="normální 2 3 8 2" xfId="286"/>
    <cellStyle name="normální 2 3 9" xfId="287"/>
    <cellStyle name="normální 2 3 9 2" xfId="288"/>
    <cellStyle name="normální 2 30" xfId="1815"/>
    <cellStyle name="normální 2 31" xfId="1816"/>
    <cellStyle name="normální 2 32" xfId="1817"/>
    <cellStyle name="normální 2 33" xfId="1818"/>
    <cellStyle name="normální 2 34" xfId="1819"/>
    <cellStyle name="normální 2 35" xfId="1820"/>
    <cellStyle name="normální 2 36" xfId="1821"/>
    <cellStyle name="normální 2 37" xfId="1822"/>
    <cellStyle name="normální 2 38" xfId="1823"/>
    <cellStyle name="normální 2 39" xfId="1824"/>
    <cellStyle name="normální 2 4" xfId="50"/>
    <cellStyle name="normální 2 4 2" xfId="289"/>
    <cellStyle name="Normální 2 4 3" xfId="1825"/>
    <cellStyle name="normální 2 4 4" xfId="1826"/>
    <cellStyle name="normální 2 40" xfId="1827"/>
    <cellStyle name="normální 2 41" xfId="1828"/>
    <cellStyle name="normální 2 42" xfId="1829"/>
    <cellStyle name="normální 2 43" xfId="1830"/>
    <cellStyle name="normální 2 44" xfId="1831"/>
    <cellStyle name="normální 2 45" xfId="1832"/>
    <cellStyle name="normální 2 46" xfId="1833"/>
    <cellStyle name="normální 2 47" xfId="1834"/>
    <cellStyle name="normální 2 48" xfId="1835"/>
    <cellStyle name="normální 2 49" xfId="1836"/>
    <cellStyle name="normální 2 5" xfId="51"/>
    <cellStyle name="normální 2 5 2" xfId="290"/>
    <cellStyle name="normální 2 5 3" xfId="1837"/>
    <cellStyle name="normální 2 50" xfId="1838"/>
    <cellStyle name="normální 2 51" xfId="1839"/>
    <cellStyle name="normální 2 52" xfId="1840"/>
    <cellStyle name="normální 2 53" xfId="1841"/>
    <cellStyle name="normální 2 54" xfId="1842"/>
    <cellStyle name="normální 2 6" xfId="52"/>
    <cellStyle name="normální 2 6 2" xfId="291"/>
    <cellStyle name="normální 2 6 3" xfId="1843"/>
    <cellStyle name="normální 2 7" xfId="53"/>
    <cellStyle name="normální 2 7 2" xfId="292"/>
    <cellStyle name="normální 2 7 3" xfId="1844"/>
    <cellStyle name="normální 2 8" xfId="54"/>
    <cellStyle name="normální 2 8 2" xfId="293"/>
    <cellStyle name="normální 2 8 2 2" xfId="1845"/>
    <cellStyle name="normální 2 8 3" xfId="1846"/>
    <cellStyle name="normální 2 8 4" xfId="1847"/>
    <cellStyle name="normální 2 9" xfId="55"/>
    <cellStyle name="normální 2 9 2" xfId="294"/>
    <cellStyle name="normální 2 9 2 2" xfId="1848"/>
    <cellStyle name="normální 2 9 3" xfId="1849"/>
    <cellStyle name="normální 2 9 4" xfId="1850"/>
    <cellStyle name="normální 2_ROZP_VRÚ_SLAPY" xfId="295"/>
    <cellStyle name="Normální 20" xfId="296"/>
    <cellStyle name="Normální 21" xfId="297"/>
    <cellStyle name="Normální 22" xfId="298"/>
    <cellStyle name="Normální 23" xfId="299"/>
    <cellStyle name="Normální 24" xfId="300"/>
    <cellStyle name="Normální 25" xfId="301"/>
    <cellStyle name="Normální 26" xfId="302"/>
    <cellStyle name="Normální 27" xfId="303"/>
    <cellStyle name="Normální 28" xfId="304"/>
    <cellStyle name="Normální 29" xfId="305"/>
    <cellStyle name="Normální 3" xfId="79"/>
    <cellStyle name="normální 3 10" xfId="306"/>
    <cellStyle name="normální 3 10 2" xfId="307"/>
    <cellStyle name="normální 3 10 3" xfId="308"/>
    <cellStyle name="normální 3 10 4" xfId="309"/>
    <cellStyle name="normální 3 10 5" xfId="310"/>
    <cellStyle name="normální 3 10 6" xfId="311"/>
    <cellStyle name="normální 3 10 7" xfId="312"/>
    <cellStyle name="normální 3 10 8" xfId="313"/>
    <cellStyle name="normální 3 11" xfId="314"/>
    <cellStyle name="normální 3 11 2" xfId="315"/>
    <cellStyle name="normální 3 12" xfId="316"/>
    <cellStyle name="normální 3 12 2" xfId="317"/>
    <cellStyle name="normální 3 13" xfId="318"/>
    <cellStyle name="normální 3 13 2" xfId="319"/>
    <cellStyle name="normální 3 14" xfId="320"/>
    <cellStyle name="normální 3 14 2" xfId="321"/>
    <cellStyle name="normální 3 15" xfId="322"/>
    <cellStyle name="normální 3 15 2" xfId="323"/>
    <cellStyle name="normální 3 16" xfId="324"/>
    <cellStyle name="normální 3 16 2" xfId="325"/>
    <cellStyle name="normální 3 17" xfId="326"/>
    <cellStyle name="normální 3 17 2" xfId="327"/>
    <cellStyle name="normální 3 18" xfId="328"/>
    <cellStyle name="normální 3 18 2" xfId="329"/>
    <cellStyle name="normální 3 19" xfId="330"/>
    <cellStyle name="normální 3 19 2" xfId="331"/>
    <cellStyle name="normální 3 2" xfId="332"/>
    <cellStyle name="normální 3 2 10" xfId="333"/>
    <cellStyle name="normální 3 2 10 2" xfId="334"/>
    <cellStyle name="normální 3 2 11" xfId="335"/>
    <cellStyle name="normální 3 2 11 2" xfId="336"/>
    <cellStyle name="normální 3 2 12" xfId="337"/>
    <cellStyle name="normální 3 2 12 2" xfId="338"/>
    <cellStyle name="normální 3 2 13" xfId="339"/>
    <cellStyle name="normální 3 2 13 2" xfId="340"/>
    <cellStyle name="normální 3 2 14" xfId="341"/>
    <cellStyle name="normální 3 2 14 2" xfId="342"/>
    <cellStyle name="normální 3 2 15" xfId="343"/>
    <cellStyle name="normální 3 2 15 2" xfId="344"/>
    <cellStyle name="normální 3 2 16" xfId="345"/>
    <cellStyle name="normální 3 2 16 2" xfId="346"/>
    <cellStyle name="normální 3 2 17" xfId="347"/>
    <cellStyle name="normální 3 2 17 2" xfId="348"/>
    <cellStyle name="normální 3 2 18" xfId="349"/>
    <cellStyle name="normální 3 2 18 2" xfId="350"/>
    <cellStyle name="normální 3 2 19" xfId="351"/>
    <cellStyle name="normální 3 2 2" xfId="352"/>
    <cellStyle name="normální 3 2 2 10" xfId="353"/>
    <cellStyle name="normální 3 2 2 10 2" xfId="354"/>
    <cellStyle name="normální 3 2 2 11" xfId="355"/>
    <cellStyle name="normální 3 2 2 11 2" xfId="356"/>
    <cellStyle name="normální 3 2 2 12" xfId="357"/>
    <cellStyle name="normální 3 2 2 12 2" xfId="358"/>
    <cellStyle name="normální 3 2 2 13" xfId="359"/>
    <cellStyle name="normální 3 2 2 13 2" xfId="360"/>
    <cellStyle name="normální 3 2 2 14" xfId="361"/>
    <cellStyle name="normální 3 2 2 14 2" xfId="362"/>
    <cellStyle name="normální 3 2 2 15" xfId="363"/>
    <cellStyle name="normální 3 2 2 15 2" xfId="364"/>
    <cellStyle name="normální 3 2 2 16" xfId="365"/>
    <cellStyle name="normální 3 2 2 17" xfId="366"/>
    <cellStyle name="normální 3 2 2 18" xfId="367"/>
    <cellStyle name="normální 3 2 2 19" xfId="368"/>
    <cellStyle name="normální 3 2 2 2" xfId="369"/>
    <cellStyle name="normální 3 2 2 2 2" xfId="370"/>
    <cellStyle name="normální 3 2 2 20" xfId="371"/>
    <cellStyle name="normální 3 2 2 21" xfId="372"/>
    <cellStyle name="normální 3 2 2 22" xfId="373"/>
    <cellStyle name="normální 3 2 2 23" xfId="1851"/>
    <cellStyle name="normální 3 2 2 3" xfId="374"/>
    <cellStyle name="normální 3 2 2 3 2" xfId="375"/>
    <cellStyle name="normální 3 2 2 4" xfId="376"/>
    <cellStyle name="normální 3 2 2 4 2" xfId="377"/>
    <cellStyle name="normální 3 2 2 5" xfId="378"/>
    <cellStyle name="normální 3 2 2 5 2" xfId="379"/>
    <cellStyle name="normální 3 2 2 6" xfId="380"/>
    <cellStyle name="normální 3 2 2 6 2" xfId="381"/>
    <cellStyle name="normální 3 2 2 7" xfId="382"/>
    <cellStyle name="normální 3 2 2 7 2" xfId="383"/>
    <cellStyle name="normální 3 2 2 8" xfId="384"/>
    <cellStyle name="normální 3 2 2 8 2" xfId="385"/>
    <cellStyle name="normální 3 2 2 9" xfId="386"/>
    <cellStyle name="normální 3 2 2 9 2" xfId="387"/>
    <cellStyle name="normální 3 2 20" xfId="388"/>
    <cellStyle name="normální 3 2 21" xfId="389"/>
    <cellStyle name="normální 3 2 22" xfId="390"/>
    <cellStyle name="normální 3 2 23" xfId="391"/>
    <cellStyle name="normální 3 2 24" xfId="392"/>
    <cellStyle name="normální 3 2 25" xfId="393"/>
    <cellStyle name="normální 3 2 26" xfId="394"/>
    <cellStyle name="normální 3 2 27" xfId="395"/>
    <cellStyle name="normální 3 2 28" xfId="1852"/>
    <cellStyle name="normální 3 2 3" xfId="396"/>
    <cellStyle name="normální 3 2 3 10" xfId="397"/>
    <cellStyle name="normální 3 2 3 10 2" xfId="398"/>
    <cellStyle name="normální 3 2 3 11" xfId="399"/>
    <cellStyle name="normální 3 2 3 11 2" xfId="400"/>
    <cellStyle name="normální 3 2 3 12" xfId="401"/>
    <cellStyle name="normální 3 2 3 12 2" xfId="402"/>
    <cellStyle name="normální 3 2 3 13" xfId="403"/>
    <cellStyle name="normální 3 2 3 13 2" xfId="404"/>
    <cellStyle name="normální 3 2 3 14" xfId="405"/>
    <cellStyle name="normální 3 2 3 14 2" xfId="406"/>
    <cellStyle name="normální 3 2 3 15" xfId="407"/>
    <cellStyle name="normální 3 2 3 15 2" xfId="408"/>
    <cellStyle name="normální 3 2 3 16" xfId="409"/>
    <cellStyle name="normální 3 2 3 17" xfId="410"/>
    <cellStyle name="normální 3 2 3 18" xfId="411"/>
    <cellStyle name="normální 3 2 3 19" xfId="412"/>
    <cellStyle name="normální 3 2 3 2" xfId="413"/>
    <cellStyle name="normální 3 2 3 2 2" xfId="414"/>
    <cellStyle name="normální 3 2 3 20" xfId="415"/>
    <cellStyle name="normální 3 2 3 21" xfId="416"/>
    <cellStyle name="normální 3 2 3 22" xfId="417"/>
    <cellStyle name="normální 3 2 3 23" xfId="1853"/>
    <cellStyle name="normální 3 2 3 3" xfId="418"/>
    <cellStyle name="normální 3 2 3 3 2" xfId="419"/>
    <cellStyle name="normální 3 2 3 4" xfId="420"/>
    <cellStyle name="normální 3 2 3 4 2" xfId="421"/>
    <cellStyle name="normální 3 2 3 5" xfId="422"/>
    <cellStyle name="normální 3 2 3 5 2" xfId="423"/>
    <cellStyle name="normální 3 2 3 6" xfId="424"/>
    <cellStyle name="normální 3 2 3 6 2" xfId="425"/>
    <cellStyle name="normální 3 2 3 7" xfId="426"/>
    <cellStyle name="normální 3 2 3 7 2" xfId="427"/>
    <cellStyle name="normální 3 2 3 8" xfId="428"/>
    <cellStyle name="normální 3 2 3 8 2" xfId="429"/>
    <cellStyle name="normální 3 2 3 9" xfId="430"/>
    <cellStyle name="normální 3 2 3 9 2" xfId="431"/>
    <cellStyle name="normální 3 2 4" xfId="432"/>
    <cellStyle name="normální 3 2 4 10" xfId="433"/>
    <cellStyle name="normální 3 2 4 10 2" xfId="434"/>
    <cellStyle name="normální 3 2 4 11" xfId="435"/>
    <cellStyle name="normální 3 2 4 11 2" xfId="436"/>
    <cellStyle name="normální 3 2 4 12" xfId="437"/>
    <cellStyle name="normální 3 2 4 12 2" xfId="438"/>
    <cellStyle name="normální 3 2 4 13" xfId="439"/>
    <cellStyle name="normální 3 2 4 13 2" xfId="440"/>
    <cellStyle name="normální 3 2 4 14" xfId="441"/>
    <cellStyle name="normální 3 2 4 14 2" xfId="442"/>
    <cellStyle name="normální 3 2 4 15" xfId="443"/>
    <cellStyle name="normální 3 2 4 15 2" xfId="444"/>
    <cellStyle name="normální 3 2 4 16" xfId="445"/>
    <cellStyle name="normální 3 2 4 17" xfId="446"/>
    <cellStyle name="normální 3 2 4 18" xfId="447"/>
    <cellStyle name="normální 3 2 4 19" xfId="448"/>
    <cellStyle name="normální 3 2 4 2" xfId="449"/>
    <cellStyle name="normální 3 2 4 2 2" xfId="450"/>
    <cellStyle name="normální 3 2 4 20" xfId="451"/>
    <cellStyle name="normální 3 2 4 21" xfId="452"/>
    <cellStyle name="normální 3 2 4 22" xfId="453"/>
    <cellStyle name="normální 3 2 4 3" xfId="454"/>
    <cellStyle name="normální 3 2 4 3 2" xfId="455"/>
    <cellStyle name="normální 3 2 4 4" xfId="456"/>
    <cellStyle name="normální 3 2 4 4 2" xfId="457"/>
    <cellStyle name="normální 3 2 4 5" xfId="458"/>
    <cellStyle name="normální 3 2 4 5 2" xfId="459"/>
    <cellStyle name="normální 3 2 4 6" xfId="460"/>
    <cellStyle name="normální 3 2 4 6 2" xfId="461"/>
    <cellStyle name="normální 3 2 4 7" xfId="462"/>
    <cellStyle name="normální 3 2 4 7 2" xfId="463"/>
    <cellStyle name="normální 3 2 4 8" xfId="464"/>
    <cellStyle name="normální 3 2 4 8 2" xfId="465"/>
    <cellStyle name="normální 3 2 4 9" xfId="466"/>
    <cellStyle name="normální 3 2 4 9 2" xfId="467"/>
    <cellStyle name="normální 3 2 5" xfId="468"/>
    <cellStyle name="normální 3 2 5 2" xfId="469"/>
    <cellStyle name="normální 3 2 5 3" xfId="470"/>
    <cellStyle name="normální 3 2 5 4" xfId="471"/>
    <cellStyle name="normální 3 2 5 5" xfId="472"/>
    <cellStyle name="normální 3 2 5 6" xfId="473"/>
    <cellStyle name="normální 3 2 5 7" xfId="474"/>
    <cellStyle name="normální 3 2 5 8" xfId="475"/>
    <cellStyle name="normální 3 2 6" xfId="476"/>
    <cellStyle name="normální 3 2 6 2" xfId="477"/>
    <cellStyle name="normální 3 2 6 3" xfId="478"/>
    <cellStyle name="normální 3 2 6 4" xfId="479"/>
    <cellStyle name="normální 3 2 6 5" xfId="480"/>
    <cellStyle name="normální 3 2 6 6" xfId="481"/>
    <cellStyle name="normální 3 2 6 7" xfId="482"/>
    <cellStyle name="normální 3 2 6 8" xfId="483"/>
    <cellStyle name="normální 3 2 7" xfId="484"/>
    <cellStyle name="normální 3 2 7 2" xfId="485"/>
    <cellStyle name="normální 3 2 7 3" xfId="486"/>
    <cellStyle name="normální 3 2 7 4" xfId="487"/>
    <cellStyle name="normální 3 2 7 5" xfId="488"/>
    <cellStyle name="normální 3 2 7 6" xfId="489"/>
    <cellStyle name="normální 3 2 7 7" xfId="490"/>
    <cellStyle name="normální 3 2 7 8" xfId="491"/>
    <cellStyle name="normální 3 2 8" xfId="492"/>
    <cellStyle name="normální 3 2 8 2" xfId="493"/>
    <cellStyle name="normální 3 2 9" xfId="494"/>
    <cellStyle name="normální 3 2 9 2" xfId="495"/>
    <cellStyle name="normální 3 20" xfId="496"/>
    <cellStyle name="normální 3 20 2" xfId="497"/>
    <cellStyle name="normální 3 21" xfId="498"/>
    <cellStyle name="normální 3 21 2" xfId="499"/>
    <cellStyle name="normální 3 22" xfId="500"/>
    <cellStyle name="normální 3 23" xfId="501"/>
    <cellStyle name="normální 3 24" xfId="502"/>
    <cellStyle name="normální 3 25" xfId="503"/>
    <cellStyle name="normální 3 26" xfId="504"/>
    <cellStyle name="normální 3 27" xfId="505"/>
    <cellStyle name="normální 3 28" xfId="506"/>
    <cellStyle name="normální 3 29" xfId="507"/>
    <cellStyle name="normální 3 3" xfId="508"/>
    <cellStyle name="normální 3 3 10" xfId="509"/>
    <cellStyle name="normální 3 3 10 2" xfId="510"/>
    <cellStyle name="normální 3 3 10 3" xfId="511"/>
    <cellStyle name="normální 3 3 10 4" xfId="512"/>
    <cellStyle name="normální 3 3 10 5" xfId="513"/>
    <cellStyle name="normální 3 3 10 6" xfId="514"/>
    <cellStyle name="normální 3 3 10 7" xfId="515"/>
    <cellStyle name="normální 3 3 10 8" xfId="516"/>
    <cellStyle name="normální 3 3 11" xfId="517"/>
    <cellStyle name="normální 3 3 11 2" xfId="518"/>
    <cellStyle name="normální 3 3 12" xfId="519"/>
    <cellStyle name="normální 3 3 12 2" xfId="520"/>
    <cellStyle name="normální 3 3 13" xfId="521"/>
    <cellStyle name="normální 3 3 13 2" xfId="522"/>
    <cellStyle name="normální 3 3 14" xfId="523"/>
    <cellStyle name="normální 3 3 14 2" xfId="524"/>
    <cellStyle name="normální 3 3 15" xfId="525"/>
    <cellStyle name="normální 3 3 15 2" xfId="526"/>
    <cellStyle name="normální 3 3 16" xfId="527"/>
    <cellStyle name="normální 3 3 16 2" xfId="528"/>
    <cellStyle name="normální 3 3 17" xfId="529"/>
    <cellStyle name="normální 3 3 17 2" xfId="530"/>
    <cellStyle name="normální 3 3 18" xfId="531"/>
    <cellStyle name="normální 3 3 18 2" xfId="532"/>
    <cellStyle name="normální 3 3 19" xfId="533"/>
    <cellStyle name="normální 3 3 19 2" xfId="534"/>
    <cellStyle name="normální 3 3 2" xfId="535"/>
    <cellStyle name="normální 3 3 2 2" xfId="1854"/>
    <cellStyle name="normální 3 3 20" xfId="536"/>
    <cellStyle name="normální 3 3 20 2" xfId="537"/>
    <cellStyle name="normální 3 3 21" xfId="538"/>
    <cellStyle name="normální 3 3 22" xfId="539"/>
    <cellStyle name="normální 3 3 23" xfId="540"/>
    <cellStyle name="normální 3 3 24" xfId="541"/>
    <cellStyle name="normální 3 3 25" xfId="542"/>
    <cellStyle name="normální 3 3 26" xfId="543"/>
    <cellStyle name="normální 3 3 27" xfId="544"/>
    <cellStyle name="normální 3 3 28" xfId="545"/>
    <cellStyle name="normální 3 3 29" xfId="546"/>
    <cellStyle name="normální 3 3 3" xfId="547"/>
    <cellStyle name="normální 3 3 3 2" xfId="548"/>
    <cellStyle name="normální 3 3 3 3" xfId="549"/>
    <cellStyle name="normální 3 3 3 3 2" xfId="550"/>
    <cellStyle name="normální 3 3 3 3 3" xfId="551"/>
    <cellStyle name="normální 3 3 3 3 4" xfId="552"/>
    <cellStyle name="normální 3 3 3 3 5" xfId="553"/>
    <cellStyle name="normální 3 3 3 3 6" xfId="554"/>
    <cellStyle name="normální 3 3 3 3 7" xfId="555"/>
    <cellStyle name="normální 3 3 3 3 8" xfId="556"/>
    <cellStyle name="normální 3 3 30" xfId="1855"/>
    <cellStyle name="normální 3 3 4" xfId="557"/>
    <cellStyle name="normální 3 3 5" xfId="558"/>
    <cellStyle name="normální 3 3 6" xfId="559"/>
    <cellStyle name="normální 3 3 6 10" xfId="560"/>
    <cellStyle name="normální 3 3 6 10 2" xfId="561"/>
    <cellStyle name="normální 3 3 6 11" xfId="562"/>
    <cellStyle name="normální 3 3 6 11 2" xfId="563"/>
    <cellStyle name="normální 3 3 6 12" xfId="564"/>
    <cellStyle name="normální 3 3 6 12 2" xfId="565"/>
    <cellStyle name="normální 3 3 6 13" xfId="566"/>
    <cellStyle name="normální 3 3 6 13 2" xfId="567"/>
    <cellStyle name="normální 3 3 6 14" xfId="568"/>
    <cellStyle name="normální 3 3 6 15" xfId="569"/>
    <cellStyle name="normální 3 3 6 16" xfId="570"/>
    <cellStyle name="normální 3 3 6 17" xfId="571"/>
    <cellStyle name="normální 3 3 6 18" xfId="572"/>
    <cellStyle name="normální 3 3 6 19" xfId="573"/>
    <cellStyle name="normální 3 3 6 2" xfId="574"/>
    <cellStyle name="normální 3 3 6 2 2" xfId="575"/>
    <cellStyle name="normální 3 3 6 2 3" xfId="576"/>
    <cellStyle name="normální 3 3 6 2 4" xfId="577"/>
    <cellStyle name="normální 3 3 6 2 5" xfId="578"/>
    <cellStyle name="normální 3 3 6 2 6" xfId="579"/>
    <cellStyle name="normální 3 3 6 2 7" xfId="580"/>
    <cellStyle name="normální 3 3 6 2 8" xfId="581"/>
    <cellStyle name="normální 3 3 6 20" xfId="582"/>
    <cellStyle name="normální 3 3 6 21" xfId="583"/>
    <cellStyle name="normální 3 3 6 22" xfId="584"/>
    <cellStyle name="normální 3 3 6 23" xfId="585"/>
    <cellStyle name="normální 3 3 6 24" xfId="586"/>
    <cellStyle name="normální 3 3 6 25" xfId="587"/>
    <cellStyle name="normální 3 3 6 26" xfId="588"/>
    <cellStyle name="normální 3 3 6 27" xfId="589"/>
    <cellStyle name="normální 3 3 6 28" xfId="590"/>
    <cellStyle name="normální 3 3 6 29" xfId="591"/>
    <cellStyle name="normální 3 3 6 29 2" xfId="592"/>
    <cellStyle name="normální 3 3 6 3" xfId="593"/>
    <cellStyle name="normální 3 3 6 3 2" xfId="594"/>
    <cellStyle name="normální 3 3 6 30" xfId="595"/>
    <cellStyle name="normální 3 3 6 31" xfId="596"/>
    <cellStyle name="normální 3 3 6 32" xfId="597"/>
    <cellStyle name="normální 3 3 6 33" xfId="598"/>
    <cellStyle name="normální 3 3 6 34" xfId="599"/>
    <cellStyle name="normální 3 3 6 35" xfId="600"/>
    <cellStyle name="normální 3 3 6 36" xfId="601"/>
    <cellStyle name="normální 3 3 6 37" xfId="602"/>
    <cellStyle name="normální 3 3 6 38" xfId="603"/>
    <cellStyle name="normální 3 3 6 4" xfId="604"/>
    <cellStyle name="normální 3 3 6 4 2" xfId="605"/>
    <cellStyle name="normální 3 3 6 5" xfId="606"/>
    <cellStyle name="normální 3 3 6 5 2" xfId="607"/>
    <cellStyle name="normální 3 3 6 6" xfId="608"/>
    <cellStyle name="normální 3 3 6 6 2" xfId="609"/>
    <cellStyle name="normální 3 3 6 7" xfId="610"/>
    <cellStyle name="normální 3 3 6 7 2" xfId="611"/>
    <cellStyle name="normální 3 3 6 8" xfId="612"/>
    <cellStyle name="normální 3 3 6 8 2" xfId="613"/>
    <cellStyle name="normální 3 3 6 9" xfId="614"/>
    <cellStyle name="normální 3 3 6 9 2" xfId="615"/>
    <cellStyle name="normální 3 3 7" xfId="616"/>
    <cellStyle name="normální 3 3 7 10" xfId="617"/>
    <cellStyle name="normální 3 3 7 11" xfId="618"/>
    <cellStyle name="normální 3 3 7 12" xfId="619"/>
    <cellStyle name="normální 3 3 7 13" xfId="620"/>
    <cellStyle name="normální 3 3 7 14" xfId="621"/>
    <cellStyle name="normální 3 3 7 15" xfId="622"/>
    <cellStyle name="normální 3 3 7 16" xfId="623"/>
    <cellStyle name="normální 3 3 7 17" xfId="624"/>
    <cellStyle name="normální 3 3 7 17 2" xfId="625"/>
    <cellStyle name="normální 3 3 7 18" xfId="626"/>
    <cellStyle name="normální 3 3 7 19" xfId="627"/>
    <cellStyle name="normální 3 3 7 2" xfId="628"/>
    <cellStyle name="normální 3 3 7 2 10" xfId="629"/>
    <cellStyle name="normální 3 3 7 2 11" xfId="630"/>
    <cellStyle name="normální 3 3 7 2 12" xfId="631"/>
    <cellStyle name="normální 3 3 7 2 13" xfId="632"/>
    <cellStyle name="normální 3 3 7 2 14" xfId="633"/>
    <cellStyle name="normální 3 3 7 2 2" xfId="634"/>
    <cellStyle name="normální 3 3 7 2 2 2" xfId="635"/>
    <cellStyle name="normální 3 3 7 2 3" xfId="636"/>
    <cellStyle name="normální 3 3 7 2 3 2" xfId="637"/>
    <cellStyle name="normální 3 3 7 2 4" xfId="638"/>
    <cellStyle name="normální 3 3 7 2 5" xfId="639"/>
    <cellStyle name="normální 3 3 7 2 6" xfId="640"/>
    <cellStyle name="normální 3 3 7 2 7" xfId="641"/>
    <cellStyle name="normální 3 3 7 2 8" xfId="642"/>
    <cellStyle name="normální 3 3 7 2 9" xfId="643"/>
    <cellStyle name="normální 3 3 7 20" xfId="644"/>
    <cellStyle name="normální 3 3 7 21" xfId="645"/>
    <cellStyle name="normální 3 3 7 22" xfId="646"/>
    <cellStyle name="normální 3 3 7 23" xfId="647"/>
    <cellStyle name="normální 3 3 7 24" xfId="648"/>
    <cellStyle name="normální 3 3 7 25" xfId="649"/>
    <cellStyle name="normální 3 3 7 26" xfId="650"/>
    <cellStyle name="normální 3 3 7 3" xfId="651"/>
    <cellStyle name="normální 3 3 7 4" xfId="652"/>
    <cellStyle name="normální 3 3 7 5" xfId="653"/>
    <cellStyle name="normální 3 3 7 6" xfId="654"/>
    <cellStyle name="normální 3 3 7 7" xfId="655"/>
    <cellStyle name="normální 3 3 7 8" xfId="656"/>
    <cellStyle name="normální 3 3 7 9" xfId="657"/>
    <cellStyle name="normální 3 3 8" xfId="658"/>
    <cellStyle name="normální 3 3 8 10" xfId="659"/>
    <cellStyle name="normální 3 3 8 11" xfId="660"/>
    <cellStyle name="normální 3 3 8 12" xfId="661"/>
    <cellStyle name="normální 3 3 8 13" xfId="662"/>
    <cellStyle name="normální 3 3 8 14" xfId="663"/>
    <cellStyle name="normální 3 3 8 15" xfId="664"/>
    <cellStyle name="normální 3 3 8 16" xfId="665"/>
    <cellStyle name="normální 3 3 8 17" xfId="666"/>
    <cellStyle name="normální 3 3 8 17 2" xfId="667"/>
    <cellStyle name="normální 3 3 8 18" xfId="668"/>
    <cellStyle name="normální 3 3 8 19" xfId="669"/>
    <cellStyle name="normální 3 3 8 2" xfId="670"/>
    <cellStyle name="normální 3 3 8 20" xfId="671"/>
    <cellStyle name="normální 3 3 8 21" xfId="672"/>
    <cellStyle name="normální 3 3 8 22" xfId="673"/>
    <cellStyle name="normální 3 3 8 23" xfId="674"/>
    <cellStyle name="normální 3 3 8 24" xfId="675"/>
    <cellStyle name="normální 3 3 8 25" xfId="676"/>
    <cellStyle name="normální 3 3 8 26" xfId="677"/>
    <cellStyle name="normální 3 3 8 27" xfId="678"/>
    <cellStyle name="normální 3 3 8 3" xfId="679"/>
    <cellStyle name="normální 3 3 8 4" xfId="680"/>
    <cellStyle name="normální 3 3 8 5" xfId="681"/>
    <cellStyle name="normální 3 3 8 6" xfId="682"/>
    <cellStyle name="normální 3 3 8 7" xfId="683"/>
    <cellStyle name="normální 3 3 8 8" xfId="684"/>
    <cellStyle name="normální 3 3 8 9" xfId="685"/>
    <cellStyle name="normální 3 3 9" xfId="686"/>
    <cellStyle name="normální 3 3 9 2" xfId="687"/>
    <cellStyle name="normální 3 3 9 3" xfId="688"/>
    <cellStyle name="normální 3 3 9 4" xfId="689"/>
    <cellStyle name="normální 3 3 9 5" xfId="690"/>
    <cellStyle name="normální 3 3 9 6" xfId="691"/>
    <cellStyle name="normální 3 3 9 7" xfId="692"/>
    <cellStyle name="normální 3 3 9 8" xfId="693"/>
    <cellStyle name="normální 3 30" xfId="694"/>
    <cellStyle name="normální 3 31" xfId="695"/>
    <cellStyle name="normální 3 32" xfId="696"/>
    <cellStyle name="normální 3 33" xfId="697"/>
    <cellStyle name="normální 3 34" xfId="698"/>
    <cellStyle name="normální 3 35" xfId="699"/>
    <cellStyle name="normální 3 36" xfId="700"/>
    <cellStyle name="normální 3 37" xfId="701"/>
    <cellStyle name="normální 3 38" xfId="702"/>
    <cellStyle name="normální 3 39" xfId="703"/>
    <cellStyle name="normální 3 4" xfId="704"/>
    <cellStyle name="normální 3 4 10" xfId="705"/>
    <cellStyle name="normální 3 4 10 2" xfId="706"/>
    <cellStyle name="normální 3 4 11" xfId="707"/>
    <cellStyle name="normální 3 4 11 2" xfId="708"/>
    <cellStyle name="normální 3 4 12" xfId="709"/>
    <cellStyle name="normální 3 4 12 2" xfId="710"/>
    <cellStyle name="normální 3 4 13" xfId="711"/>
    <cellStyle name="normální 3 4 13 2" xfId="712"/>
    <cellStyle name="normální 3 4 14" xfId="713"/>
    <cellStyle name="normální 3 4 14 2" xfId="714"/>
    <cellStyle name="normální 3 4 15" xfId="715"/>
    <cellStyle name="normální 3 4 15 2" xfId="716"/>
    <cellStyle name="normální 3 4 16" xfId="717"/>
    <cellStyle name="normální 3 4 16 2" xfId="718"/>
    <cellStyle name="normální 3 4 17" xfId="719"/>
    <cellStyle name="normální 3 4 18" xfId="720"/>
    <cellStyle name="normální 3 4 19" xfId="721"/>
    <cellStyle name="normální 3 4 2" xfId="722"/>
    <cellStyle name="normální 3 4 2 10" xfId="723"/>
    <cellStyle name="normální 3 4 2 10 2" xfId="724"/>
    <cellStyle name="normální 3 4 2 11" xfId="725"/>
    <cellStyle name="normální 3 4 2 11 2" xfId="726"/>
    <cellStyle name="normální 3 4 2 12" xfId="727"/>
    <cellStyle name="normální 3 4 2 12 2" xfId="728"/>
    <cellStyle name="normální 3 4 2 13" xfId="729"/>
    <cellStyle name="normální 3 4 2 13 2" xfId="730"/>
    <cellStyle name="normální 3 4 2 14" xfId="731"/>
    <cellStyle name="normální 3 4 2 14 2" xfId="732"/>
    <cellStyle name="normální 3 4 2 15" xfId="733"/>
    <cellStyle name="normální 3 4 2 15 2" xfId="734"/>
    <cellStyle name="normální 3 4 2 16" xfId="735"/>
    <cellStyle name="normální 3 4 2 17" xfId="736"/>
    <cellStyle name="normální 3 4 2 18" xfId="737"/>
    <cellStyle name="normální 3 4 2 19" xfId="738"/>
    <cellStyle name="normální 3 4 2 2" xfId="739"/>
    <cellStyle name="normální 3 4 2 2 2" xfId="740"/>
    <cellStyle name="normální 3 4 2 20" xfId="741"/>
    <cellStyle name="normální 3 4 2 21" xfId="742"/>
    <cellStyle name="normální 3 4 2 22" xfId="743"/>
    <cellStyle name="normální 3 4 2 3" xfId="744"/>
    <cellStyle name="normální 3 4 2 3 2" xfId="745"/>
    <cellStyle name="normální 3 4 2 4" xfId="746"/>
    <cellStyle name="normální 3 4 2 4 2" xfId="747"/>
    <cellStyle name="normální 3 4 2 5" xfId="748"/>
    <cellStyle name="normální 3 4 2 5 2" xfId="749"/>
    <cellStyle name="normální 3 4 2 6" xfId="750"/>
    <cellStyle name="normální 3 4 2 6 2" xfId="751"/>
    <cellStyle name="normální 3 4 2 7" xfId="752"/>
    <cellStyle name="normální 3 4 2 7 2" xfId="753"/>
    <cellStyle name="normální 3 4 2 8" xfId="754"/>
    <cellStyle name="normální 3 4 2 8 2" xfId="755"/>
    <cellStyle name="normální 3 4 2 9" xfId="756"/>
    <cellStyle name="normální 3 4 2 9 2" xfId="757"/>
    <cellStyle name="normální 3 4 20" xfId="758"/>
    <cellStyle name="normální 3 4 21" xfId="759"/>
    <cellStyle name="normální 3 4 22" xfId="760"/>
    <cellStyle name="normální 3 4 23" xfId="761"/>
    <cellStyle name="normální 3 4 24" xfId="762"/>
    <cellStyle name="normální 3 4 25" xfId="763"/>
    <cellStyle name="normální 3 4 26" xfId="1856"/>
    <cellStyle name="normální 3 4 3" xfId="764"/>
    <cellStyle name="normální 3 4 3 2" xfId="765"/>
    <cellStyle name="normální 3 4 3 3" xfId="766"/>
    <cellStyle name="normální 3 4 3 4" xfId="767"/>
    <cellStyle name="normální 3 4 3 5" xfId="768"/>
    <cellStyle name="normální 3 4 3 6" xfId="769"/>
    <cellStyle name="normální 3 4 3 7" xfId="770"/>
    <cellStyle name="normální 3 4 3 8" xfId="771"/>
    <cellStyle name="normální 3 4 4" xfId="772"/>
    <cellStyle name="normální 3 4 4 2" xfId="773"/>
    <cellStyle name="normální 3 4 5" xfId="774"/>
    <cellStyle name="normální 3 4 5 2" xfId="775"/>
    <cellStyle name="normální 3 4 6" xfId="776"/>
    <cellStyle name="normální 3 4 6 2" xfId="777"/>
    <cellStyle name="normální 3 4 7" xfId="778"/>
    <cellStyle name="normální 3 4 7 2" xfId="779"/>
    <cellStyle name="normální 3 4 8" xfId="780"/>
    <cellStyle name="normální 3 4 8 2" xfId="781"/>
    <cellStyle name="normální 3 4 9" xfId="782"/>
    <cellStyle name="normální 3 4 9 2" xfId="783"/>
    <cellStyle name="normální 3 40" xfId="1857"/>
    <cellStyle name="normální 3 5" xfId="784"/>
    <cellStyle name="normální 3 5 10" xfId="785"/>
    <cellStyle name="normální 3 5 10 2" xfId="786"/>
    <cellStyle name="normální 3 5 11" xfId="787"/>
    <cellStyle name="normální 3 5 11 2" xfId="788"/>
    <cellStyle name="normální 3 5 12" xfId="789"/>
    <cellStyle name="normální 3 5 12 2" xfId="790"/>
    <cellStyle name="normální 3 5 13" xfId="791"/>
    <cellStyle name="normální 3 5 13 2" xfId="792"/>
    <cellStyle name="normální 3 5 14" xfId="793"/>
    <cellStyle name="normální 3 5 14 2" xfId="794"/>
    <cellStyle name="normální 3 5 15" xfId="795"/>
    <cellStyle name="normální 3 5 15 2" xfId="796"/>
    <cellStyle name="normální 3 5 16" xfId="797"/>
    <cellStyle name="normální 3 5 17" xfId="798"/>
    <cellStyle name="normální 3 5 18" xfId="799"/>
    <cellStyle name="normální 3 5 19" xfId="800"/>
    <cellStyle name="normální 3 5 2" xfId="801"/>
    <cellStyle name="normální 3 5 2 2" xfId="802"/>
    <cellStyle name="normální 3 5 20" xfId="803"/>
    <cellStyle name="normální 3 5 21" xfId="804"/>
    <cellStyle name="normální 3 5 22" xfId="805"/>
    <cellStyle name="normální 3 5 23" xfId="1858"/>
    <cellStyle name="normální 3 5 3" xfId="806"/>
    <cellStyle name="normální 3 5 3 2" xfId="807"/>
    <cellStyle name="normální 3 5 4" xfId="808"/>
    <cellStyle name="normální 3 5 4 2" xfId="809"/>
    <cellStyle name="normální 3 5 5" xfId="810"/>
    <cellStyle name="normální 3 5 5 2" xfId="811"/>
    <cellStyle name="normální 3 5 6" xfId="812"/>
    <cellStyle name="normální 3 5 6 2" xfId="813"/>
    <cellStyle name="normální 3 5 7" xfId="814"/>
    <cellStyle name="normální 3 5 7 2" xfId="815"/>
    <cellStyle name="normální 3 5 8" xfId="816"/>
    <cellStyle name="normální 3 5 8 2" xfId="817"/>
    <cellStyle name="normální 3 5 9" xfId="818"/>
    <cellStyle name="normální 3 5 9 2" xfId="819"/>
    <cellStyle name="normální 3 6" xfId="820"/>
    <cellStyle name="normální 3 6 10" xfId="821"/>
    <cellStyle name="normální 3 6 10 2" xfId="822"/>
    <cellStyle name="normální 3 6 11" xfId="823"/>
    <cellStyle name="normální 3 6 11 2" xfId="824"/>
    <cellStyle name="normální 3 6 12" xfId="825"/>
    <cellStyle name="normální 3 6 12 2" xfId="826"/>
    <cellStyle name="normální 3 6 13" xfId="827"/>
    <cellStyle name="normální 3 6 13 2" xfId="828"/>
    <cellStyle name="normální 3 6 14" xfId="829"/>
    <cellStyle name="normální 3 6 14 2" xfId="830"/>
    <cellStyle name="normální 3 6 15" xfId="831"/>
    <cellStyle name="normální 3 6 15 2" xfId="832"/>
    <cellStyle name="normální 3 6 16" xfId="833"/>
    <cellStyle name="normální 3 6 17" xfId="834"/>
    <cellStyle name="normální 3 6 18" xfId="835"/>
    <cellStyle name="normální 3 6 19" xfId="836"/>
    <cellStyle name="normální 3 6 2" xfId="837"/>
    <cellStyle name="normální 3 6 2 2" xfId="838"/>
    <cellStyle name="normální 3 6 20" xfId="839"/>
    <cellStyle name="normální 3 6 21" xfId="840"/>
    <cellStyle name="normální 3 6 22" xfId="841"/>
    <cellStyle name="normální 3 6 23" xfId="1859"/>
    <cellStyle name="normální 3 6 3" xfId="842"/>
    <cellStyle name="normální 3 6 3 2" xfId="843"/>
    <cellStyle name="normální 3 6 4" xfId="844"/>
    <cellStyle name="normální 3 6 4 2" xfId="845"/>
    <cellStyle name="normální 3 6 5" xfId="846"/>
    <cellStyle name="normální 3 6 5 2" xfId="847"/>
    <cellStyle name="normální 3 6 6" xfId="848"/>
    <cellStyle name="normální 3 6 6 2" xfId="849"/>
    <cellStyle name="normální 3 6 7" xfId="850"/>
    <cellStyle name="normální 3 6 7 2" xfId="851"/>
    <cellStyle name="normální 3 6 8" xfId="852"/>
    <cellStyle name="normální 3 6 8 2" xfId="853"/>
    <cellStyle name="normální 3 6 9" xfId="854"/>
    <cellStyle name="normální 3 6 9 2" xfId="855"/>
    <cellStyle name="normální 3 7" xfId="856"/>
    <cellStyle name="normální 3 7 10" xfId="857"/>
    <cellStyle name="normální 3 7 10 2" xfId="858"/>
    <cellStyle name="normální 3 7 11" xfId="859"/>
    <cellStyle name="normální 3 7 11 2" xfId="860"/>
    <cellStyle name="normální 3 7 12" xfId="861"/>
    <cellStyle name="normální 3 7 12 2" xfId="862"/>
    <cellStyle name="normální 3 7 13" xfId="863"/>
    <cellStyle name="normální 3 7 13 2" xfId="864"/>
    <cellStyle name="normální 3 7 14" xfId="865"/>
    <cellStyle name="normální 3 7 14 2" xfId="866"/>
    <cellStyle name="normální 3 7 15" xfId="867"/>
    <cellStyle name="normální 3 7 15 2" xfId="868"/>
    <cellStyle name="normální 3 7 16" xfId="869"/>
    <cellStyle name="normální 3 7 17" xfId="870"/>
    <cellStyle name="normální 3 7 18" xfId="871"/>
    <cellStyle name="normální 3 7 19" xfId="872"/>
    <cellStyle name="normální 3 7 2" xfId="873"/>
    <cellStyle name="normální 3 7 2 2" xfId="874"/>
    <cellStyle name="normální 3 7 20" xfId="875"/>
    <cellStyle name="normální 3 7 21" xfId="876"/>
    <cellStyle name="normální 3 7 22" xfId="877"/>
    <cellStyle name="normální 3 7 3" xfId="878"/>
    <cellStyle name="normální 3 7 3 2" xfId="879"/>
    <cellStyle name="normální 3 7 4" xfId="880"/>
    <cellStyle name="normální 3 7 4 2" xfId="881"/>
    <cellStyle name="normální 3 7 5" xfId="882"/>
    <cellStyle name="normální 3 7 5 2" xfId="883"/>
    <cellStyle name="normální 3 7 6" xfId="884"/>
    <cellStyle name="normální 3 7 6 2" xfId="885"/>
    <cellStyle name="normální 3 7 7" xfId="886"/>
    <cellStyle name="normální 3 7 7 2" xfId="887"/>
    <cellStyle name="normální 3 7 8" xfId="888"/>
    <cellStyle name="normální 3 7 8 2" xfId="889"/>
    <cellStyle name="normální 3 7 9" xfId="890"/>
    <cellStyle name="normální 3 7 9 2" xfId="891"/>
    <cellStyle name="normální 3 8" xfId="892"/>
    <cellStyle name="normální 3 8 2" xfId="893"/>
    <cellStyle name="normální 3 8 3" xfId="894"/>
    <cellStyle name="normální 3 8 4" xfId="895"/>
    <cellStyle name="normální 3 8 5" xfId="896"/>
    <cellStyle name="normální 3 8 6" xfId="897"/>
    <cellStyle name="normální 3 8 7" xfId="898"/>
    <cellStyle name="normální 3 8 8" xfId="899"/>
    <cellStyle name="normální 3 9" xfId="900"/>
    <cellStyle name="normální 3 9 2" xfId="901"/>
    <cellStyle name="normální 3 9 3" xfId="902"/>
    <cellStyle name="normální 3 9 4" xfId="903"/>
    <cellStyle name="normální 3 9 5" xfId="904"/>
    <cellStyle name="normální 3 9 6" xfId="905"/>
    <cellStyle name="normální 3 9 7" xfId="906"/>
    <cellStyle name="normální 3 9 8" xfId="907"/>
    <cellStyle name="Normální 3_F1.1.4.2.0974_04_04_003_00_Rozpočet" xfId="1860"/>
    <cellStyle name="Normální 30" xfId="908"/>
    <cellStyle name="Normální 31" xfId="909"/>
    <cellStyle name="Normální 32" xfId="910"/>
    <cellStyle name="Normální 33" xfId="911"/>
    <cellStyle name="Normální 34" xfId="912"/>
    <cellStyle name="Normální 35" xfId="913"/>
    <cellStyle name="Normální 36" xfId="914"/>
    <cellStyle name="Normální 37" xfId="915"/>
    <cellStyle name="Normální 38" xfId="916"/>
    <cellStyle name="Normální 39" xfId="917"/>
    <cellStyle name="Normální 4" xfId="82"/>
    <cellStyle name="normální 4 10" xfId="918"/>
    <cellStyle name="normální 4 10 2" xfId="919"/>
    <cellStyle name="normální 4 11" xfId="920"/>
    <cellStyle name="normální 4 11 2" xfId="921"/>
    <cellStyle name="normální 4 12" xfId="922"/>
    <cellStyle name="normální 4 12 2" xfId="923"/>
    <cellStyle name="normální 4 13" xfId="924"/>
    <cellStyle name="normální 4 13 2" xfId="925"/>
    <cellStyle name="normální 4 14" xfId="926"/>
    <cellStyle name="normální 4 14 2" xfId="927"/>
    <cellStyle name="normální 4 15" xfId="928"/>
    <cellStyle name="normální 4 15 2" xfId="929"/>
    <cellStyle name="normální 4 16" xfId="930"/>
    <cellStyle name="normální 4 16 2" xfId="931"/>
    <cellStyle name="normální 4 17" xfId="932"/>
    <cellStyle name="normální 4 17 2" xfId="933"/>
    <cellStyle name="normální 4 18" xfId="934"/>
    <cellStyle name="normální 4 18 2" xfId="935"/>
    <cellStyle name="normální 4 19" xfId="936"/>
    <cellStyle name="normální 4 19 2" xfId="937"/>
    <cellStyle name="normální 4 2" xfId="938"/>
    <cellStyle name="Normální 4 2 2" xfId="1861"/>
    <cellStyle name="normální 4 2 3" xfId="1862"/>
    <cellStyle name="normální 4 20" xfId="939"/>
    <cellStyle name="normální 4 20 2" xfId="940"/>
    <cellStyle name="normální 4 21" xfId="941"/>
    <cellStyle name="normální 4 22" xfId="942"/>
    <cellStyle name="normální 4 23" xfId="943"/>
    <cellStyle name="normální 4 24" xfId="944"/>
    <cellStyle name="normální 4 25" xfId="945"/>
    <cellStyle name="normální 4 26" xfId="946"/>
    <cellStyle name="normální 4 27" xfId="947"/>
    <cellStyle name="normální 4 28" xfId="1863"/>
    <cellStyle name="normální 4 3" xfId="948"/>
    <cellStyle name="normální 4 3 10" xfId="949"/>
    <cellStyle name="normální 4 3 10 2" xfId="950"/>
    <cellStyle name="normální 4 3 11" xfId="951"/>
    <cellStyle name="normální 4 3 11 2" xfId="952"/>
    <cellStyle name="normální 4 3 12" xfId="953"/>
    <cellStyle name="normální 4 3 12 2" xfId="954"/>
    <cellStyle name="normální 4 3 13" xfId="955"/>
    <cellStyle name="normální 4 3 13 2" xfId="956"/>
    <cellStyle name="normální 4 3 14" xfId="957"/>
    <cellStyle name="normální 4 3 14 2" xfId="958"/>
    <cellStyle name="normální 4 3 15" xfId="959"/>
    <cellStyle name="normální 4 3 15 2" xfId="960"/>
    <cellStyle name="normální 4 3 16" xfId="961"/>
    <cellStyle name="normální 4 3 16 2" xfId="962"/>
    <cellStyle name="normální 4 3 17" xfId="963"/>
    <cellStyle name="normální 4 3 18" xfId="964"/>
    <cellStyle name="normální 4 3 19" xfId="965"/>
    <cellStyle name="normální 4 3 2" xfId="966"/>
    <cellStyle name="normální 4 3 2 10" xfId="967"/>
    <cellStyle name="normální 4 3 2 10 2" xfId="968"/>
    <cellStyle name="normální 4 3 2 11" xfId="969"/>
    <cellStyle name="normální 4 3 2 11 2" xfId="970"/>
    <cellStyle name="normální 4 3 2 12" xfId="971"/>
    <cellStyle name="normální 4 3 2 12 2" xfId="972"/>
    <cellStyle name="normální 4 3 2 13" xfId="973"/>
    <cellStyle name="normální 4 3 2 13 2" xfId="974"/>
    <cellStyle name="normální 4 3 2 14" xfId="975"/>
    <cellStyle name="normální 4 3 2 14 2" xfId="976"/>
    <cellStyle name="normální 4 3 2 15" xfId="977"/>
    <cellStyle name="normální 4 3 2 15 2" xfId="978"/>
    <cellStyle name="normální 4 3 2 16" xfId="979"/>
    <cellStyle name="normální 4 3 2 17" xfId="980"/>
    <cellStyle name="normální 4 3 2 18" xfId="981"/>
    <cellStyle name="normální 4 3 2 19" xfId="982"/>
    <cellStyle name="normální 4 3 2 2" xfId="983"/>
    <cellStyle name="normální 4 3 2 2 2" xfId="984"/>
    <cellStyle name="normální 4 3 2 20" xfId="985"/>
    <cellStyle name="normální 4 3 2 21" xfId="986"/>
    <cellStyle name="normální 4 3 2 22" xfId="987"/>
    <cellStyle name="normální 4 3 2 3" xfId="988"/>
    <cellStyle name="normální 4 3 2 3 2" xfId="989"/>
    <cellStyle name="normální 4 3 2 4" xfId="990"/>
    <cellStyle name="normální 4 3 2 4 2" xfId="991"/>
    <cellStyle name="normální 4 3 2 5" xfId="992"/>
    <cellStyle name="normální 4 3 2 5 2" xfId="993"/>
    <cellStyle name="normální 4 3 2 6" xfId="994"/>
    <cellStyle name="normální 4 3 2 6 2" xfId="995"/>
    <cellStyle name="normální 4 3 2 7" xfId="996"/>
    <cellStyle name="normální 4 3 2 7 2" xfId="997"/>
    <cellStyle name="normální 4 3 2 8" xfId="998"/>
    <cellStyle name="normální 4 3 2 8 2" xfId="999"/>
    <cellStyle name="normální 4 3 2 9" xfId="1000"/>
    <cellStyle name="normální 4 3 2 9 2" xfId="1001"/>
    <cellStyle name="normální 4 3 20" xfId="1002"/>
    <cellStyle name="normální 4 3 21" xfId="1003"/>
    <cellStyle name="normální 4 3 22" xfId="1004"/>
    <cellStyle name="normální 4 3 23" xfId="1005"/>
    <cellStyle name="normální 4 3 24" xfId="1006"/>
    <cellStyle name="normální 4 3 25" xfId="1007"/>
    <cellStyle name="normální 4 3 26" xfId="1864"/>
    <cellStyle name="normální 4 3 3" xfId="1008"/>
    <cellStyle name="normální 4 3 3 2" xfId="1009"/>
    <cellStyle name="normální 4 3 3 3" xfId="1010"/>
    <cellStyle name="normální 4 3 3 4" xfId="1011"/>
    <cellStyle name="normální 4 3 3 5" xfId="1012"/>
    <cellStyle name="normální 4 3 3 6" xfId="1013"/>
    <cellStyle name="normální 4 3 3 7" xfId="1014"/>
    <cellStyle name="normální 4 3 3 8" xfId="1015"/>
    <cellStyle name="normální 4 3 4" xfId="1016"/>
    <cellStyle name="normální 4 3 4 2" xfId="1017"/>
    <cellStyle name="normální 4 3 5" xfId="1018"/>
    <cellStyle name="normální 4 3 5 2" xfId="1019"/>
    <cellStyle name="normální 4 3 6" xfId="1020"/>
    <cellStyle name="normální 4 3 6 2" xfId="1021"/>
    <cellStyle name="normální 4 3 7" xfId="1022"/>
    <cellStyle name="normální 4 3 7 2" xfId="1023"/>
    <cellStyle name="normální 4 3 8" xfId="1024"/>
    <cellStyle name="normální 4 3 8 2" xfId="1025"/>
    <cellStyle name="normální 4 3 9" xfId="1026"/>
    <cellStyle name="normální 4 3 9 2" xfId="1027"/>
    <cellStyle name="normální 4 4" xfId="1028"/>
    <cellStyle name="normální 4 4 2" xfId="1865"/>
    <cellStyle name="normální 4 5" xfId="1029"/>
    <cellStyle name="normální 4 6" xfId="1030"/>
    <cellStyle name="normální 4 7" xfId="1031"/>
    <cellStyle name="normální 4 7 10" xfId="1032"/>
    <cellStyle name="normální 4 7 11" xfId="1033"/>
    <cellStyle name="normální 4 7 12" xfId="1034"/>
    <cellStyle name="normální 4 7 13" xfId="1035"/>
    <cellStyle name="normální 4 7 14" xfId="1036"/>
    <cellStyle name="normální 4 7 15" xfId="1037"/>
    <cellStyle name="normální 4 7 16" xfId="1038"/>
    <cellStyle name="normální 4 7 17" xfId="1039"/>
    <cellStyle name="normální 4 7 17 2" xfId="1040"/>
    <cellStyle name="normální 4 7 18" xfId="1041"/>
    <cellStyle name="normální 4 7 19" xfId="1042"/>
    <cellStyle name="normální 4 7 2" xfId="1043"/>
    <cellStyle name="normální 4 7 20" xfId="1044"/>
    <cellStyle name="normální 4 7 21" xfId="1045"/>
    <cellStyle name="normální 4 7 22" xfId="1046"/>
    <cellStyle name="normální 4 7 23" xfId="1047"/>
    <cellStyle name="normální 4 7 24" xfId="1048"/>
    <cellStyle name="normální 4 7 25" xfId="1049"/>
    <cellStyle name="normální 4 7 26" xfId="1050"/>
    <cellStyle name="normální 4 7 27" xfId="1051"/>
    <cellStyle name="normální 4 7 3" xfId="1052"/>
    <cellStyle name="normální 4 7 4" xfId="1053"/>
    <cellStyle name="normální 4 7 5" xfId="1054"/>
    <cellStyle name="normální 4 7 6" xfId="1055"/>
    <cellStyle name="normální 4 7 7" xfId="1056"/>
    <cellStyle name="normální 4 7 8" xfId="1057"/>
    <cellStyle name="normální 4 7 9" xfId="1058"/>
    <cellStyle name="normální 4 8" xfId="1059"/>
    <cellStyle name="normální 4 8 10" xfId="1060"/>
    <cellStyle name="normální 4 8 11" xfId="1061"/>
    <cellStyle name="normální 4 8 12" xfId="1062"/>
    <cellStyle name="normální 4 8 13" xfId="1063"/>
    <cellStyle name="normální 4 8 14" xfId="1064"/>
    <cellStyle name="normální 4 8 15" xfId="1065"/>
    <cellStyle name="normální 4 8 16" xfId="1066"/>
    <cellStyle name="normální 4 8 17" xfId="1067"/>
    <cellStyle name="normální 4 8 17 2" xfId="1068"/>
    <cellStyle name="normální 4 8 18" xfId="1069"/>
    <cellStyle name="normální 4 8 19" xfId="1070"/>
    <cellStyle name="normální 4 8 2" xfId="1071"/>
    <cellStyle name="normální 4 8 20" xfId="1072"/>
    <cellStyle name="normální 4 8 21" xfId="1073"/>
    <cellStyle name="normální 4 8 22" xfId="1074"/>
    <cellStyle name="normální 4 8 23" xfId="1075"/>
    <cellStyle name="normální 4 8 24" xfId="1076"/>
    <cellStyle name="normální 4 8 25" xfId="1077"/>
    <cellStyle name="normální 4 8 26" xfId="1078"/>
    <cellStyle name="normální 4 8 27" xfId="1079"/>
    <cellStyle name="normální 4 8 3" xfId="1080"/>
    <cellStyle name="normální 4 8 4" xfId="1081"/>
    <cellStyle name="normální 4 8 5" xfId="1082"/>
    <cellStyle name="normální 4 8 6" xfId="1083"/>
    <cellStyle name="normální 4 8 7" xfId="1084"/>
    <cellStyle name="normální 4 8 8" xfId="1085"/>
    <cellStyle name="normální 4 8 9" xfId="1086"/>
    <cellStyle name="normální 4 9" xfId="1087"/>
    <cellStyle name="normální 4 9 10" xfId="1088"/>
    <cellStyle name="normální 4 9 11" xfId="1089"/>
    <cellStyle name="normální 4 9 12" xfId="1090"/>
    <cellStyle name="normální 4 9 13" xfId="1091"/>
    <cellStyle name="normální 4 9 14" xfId="1092"/>
    <cellStyle name="normální 4 9 15" xfId="1093"/>
    <cellStyle name="normální 4 9 16" xfId="1094"/>
    <cellStyle name="normální 4 9 17" xfId="1095"/>
    <cellStyle name="normální 4 9 17 2" xfId="1096"/>
    <cellStyle name="normální 4 9 18" xfId="1097"/>
    <cellStyle name="normální 4 9 19" xfId="1098"/>
    <cellStyle name="normální 4 9 2" xfId="1099"/>
    <cellStyle name="normální 4 9 20" xfId="1100"/>
    <cellStyle name="normální 4 9 21" xfId="1101"/>
    <cellStyle name="normální 4 9 22" xfId="1102"/>
    <cellStyle name="normální 4 9 23" xfId="1103"/>
    <cellStyle name="normální 4 9 24" xfId="1104"/>
    <cellStyle name="normální 4 9 25" xfId="1105"/>
    <cellStyle name="normální 4 9 26" xfId="1106"/>
    <cellStyle name="normální 4 9 27" xfId="1107"/>
    <cellStyle name="normální 4 9 3" xfId="1108"/>
    <cellStyle name="normální 4 9 4" xfId="1109"/>
    <cellStyle name="normální 4 9 5" xfId="1110"/>
    <cellStyle name="normální 4 9 6" xfId="1111"/>
    <cellStyle name="normální 4 9 7" xfId="1112"/>
    <cellStyle name="normální 4 9 8" xfId="1113"/>
    <cellStyle name="normální 4 9 9" xfId="1114"/>
    <cellStyle name="Normální 40" xfId="1115"/>
    <cellStyle name="Normální 41" xfId="1116"/>
    <cellStyle name="Normální 42" xfId="1117"/>
    <cellStyle name="Normální 43" xfId="1118"/>
    <cellStyle name="Normální 44" xfId="1119"/>
    <cellStyle name="Normální 45" xfId="1120"/>
    <cellStyle name="Normální 46" xfId="1121"/>
    <cellStyle name="Normální 47" xfId="1122"/>
    <cellStyle name="Normální 48" xfId="1866"/>
    <cellStyle name="Normální 49" xfId="1867"/>
    <cellStyle name="normální 5" xfId="1123"/>
    <cellStyle name="normální 5 10" xfId="1124"/>
    <cellStyle name="normální 5 10 2" xfId="1125"/>
    <cellStyle name="normální 5 11" xfId="1126"/>
    <cellStyle name="normální 5 11 2" xfId="1127"/>
    <cellStyle name="normální 5 12" xfId="1128"/>
    <cellStyle name="normální 5 12 2" xfId="1129"/>
    <cellStyle name="normální 5 13" xfId="1130"/>
    <cellStyle name="normální 5 13 2" xfId="1131"/>
    <cellStyle name="normální 5 14" xfId="1132"/>
    <cellStyle name="normální 5 14 2" xfId="1133"/>
    <cellStyle name="normální 5 15" xfId="1134"/>
    <cellStyle name="normální 5 15 2" xfId="1135"/>
    <cellStyle name="normální 5 16" xfId="1136"/>
    <cellStyle name="normální 5 16 2" xfId="1137"/>
    <cellStyle name="normální 5 17" xfId="1138"/>
    <cellStyle name="normální 5 18" xfId="1139"/>
    <cellStyle name="normální 5 19" xfId="1140"/>
    <cellStyle name="normální 5 2" xfId="1141"/>
    <cellStyle name="normální 5 2 10" xfId="1142"/>
    <cellStyle name="normální 5 2 10 2" xfId="1143"/>
    <cellStyle name="normální 5 2 11" xfId="1144"/>
    <cellStyle name="normální 5 2 11 2" xfId="1145"/>
    <cellStyle name="normální 5 2 12" xfId="1146"/>
    <cellStyle name="normální 5 2 12 2" xfId="1147"/>
    <cellStyle name="normální 5 2 13" xfId="1148"/>
    <cellStyle name="normální 5 2 13 2" xfId="1149"/>
    <cellStyle name="normální 5 2 14" xfId="1150"/>
    <cellStyle name="normální 5 2 14 2" xfId="1151"/>
    <cellStyle name="normální 5 2 15" xfId="1152"/>
    <cellStyle name="normální 5 2 15 2" xfId="1153"/>
    <cellStyle name="normální 5 2 16" xfId="1154"/>
    <cellStyle name="normální 5 2 16 2" xfId="1155"/>
    <cellStyle name="normální 5 2 17" xfId="1156"/>
    <cellStyle name="normální 5 2 18" xfId="1157"/>
    <cellStyle name="normální 5 2 19" xfId="1158"/>
    <cellStyle name="normální 5 2 2" xfId="1159"/>
    <cellStyle name="normální 5 2 2 10" xfId="1160"/>
    <cellStyle name="normální 5 2 2 10 2" xfId="1161"/>
    <cellStyle name="normální 5 2 2 11" xfId="1162"/>
    <cellStyle name="normální 5 2 2 11 2" xfId="1163"/>
    <cellStyle name="normální 5 2 2 12" xfId="1164"/>
    <cellStyle name="normální 5 2 2 12 2" xfId="1165"/>
    <cellStyle name="normální 5 2 2 13" xfId="1166"/>
    <cellStyle name="normální 5 2 2 13 2" xfId="1167"/>
    <cellStyle name="normální 5 2 2 14" xfId="1168"/>
    <cellStyle name="normální 5 2 2 14 2" xfId="1169"/>
    <cellStyle name="normální 5 2 2 15" xfId="1170"/>
    <cellStyle name="normální 5 2 2 15 2" xfId="1171"/>
    <cellStyle name="normální 5 2 2 16" xfId="1172"/>
    <cellStyle name="normální 5 2 2 17" xfId="1173"/>
    <cellStyle name="normální 5 2 2 18" xfId="1174"/>
    <cellStyle name="normální 5 2 2 19" xfId="1175"/>
    <cellStyle name="normální 5 2 2 2" xfId="1176"/>
    <cellStyle name="normální 5 2 2 2 2" xfId="1177"/>
    <cellStyle name="normální 5 2 2 20" xfId="1178"/>
    <cellStyle name="normální 5 2 2 21" xfId="1179"/>
    <cellStyle name="normální 5 2 2 22" xfId="1180"/>
    <cellStyle name="normální 5 2 2 3" xfId="1181"/>
    <cellStyle name="normální 5 2 2 3 2" xfId="1182"/>
    <cellStyle name="normální 5 2 2 4" xfId="1183"/>
    <cellStyle name="normální 5 2 2 4 2" xfId="1184"/>
    <cellStyle name="normální 5 2 2 5" xfId="1185"/>
    <cellStyle name="normální 5 2 2 5 2" xfId="1186"/>
    <cellStyle name="normální 5 2 2 6" xfId="1187"/>
    <cellStyle name="normální 5 2 2 6 2" xfId="1188"/>
    <cellStyle name="normální 5 2 2 7" xfId="1189"/>
    <cellStyle name="normální 5 2 2 7 2" xfId="1190"/>
    <cellStyle name="normální 5 2 2 8" xfId="1191"/>
    <cellStyle name="normální 5 2 2 8 2" xfId="1192"/>
    <cellStyle name="normální 5 2 2 9" xfId="1193"/>
    <cellStyle name="normální 5 2 2 9 2" xfId="1194"/>
    <cellStyle name="normální 5 2 20" xfId="1195"/>
    <cellStyle name="normální 5 2 21" xfId="1196"/>
    <cellStyle name="normální 5 2 22" xfId="1197"/>
    <cellStyle name="normální 5 2 23" xfId="1198"/>
    <cellStyle name="normální 5 2 24" xfId="1199"/>
    <cellStyle name="normální 5 2 25" xfId="1200"/>
    <cellStyle name="normální 5 2 3" xfId="1201"/>
    <cellStyle name="normální 5 2 3 2" xfId="1202"/>
    <cellStyle name="normální 5 2 3 3" xfId="1203"/>
    <cellStyle name="normální 5 2 3 4" xfId="1204"/>
    <cellStyle name="normální 5 2 3 5" xfId="1205"/>
    <cellStyle name="normální 5 2 3 6" xfId="1206"/>
    <cellStyle name="normální 5 2 3 7" xfId="1207"/>
    <cellStyle name="normální 5 2 3 8" xfId="1208"/>
    <cellStyle name="normální 5 2 4" xfId="1209"/>
    <cellStyle name="normální 5 2 4 2" xfId="1210"/>
    <cellStyle name="normální 5 2 5" xfId="1211"/>
    <cellStyle name="normální 5 2 5 2" xfId="1212"/>
    <cellStyle name="normální 5 2 6" xfId="1213"/>
    <cellStyle name="normální 5 2 6 2" xfId="1214"/>
    <cellStyle name="normální 5 2 7" xfId="1215"/>
    <cellStyle name="normální 5 2 7 2" xfId="1216"/>
    <cellStyle name="normální 5 2 8" xfId="1217"/>
    <cellStyle name="normální 5 2 8 2" xfId="1218"/>
    <cellStyle name="normální 5 2 9" xfId="1219"/>
    <cellStyle name="normální 5 2 9 2" xfId="1220"/>
    <cellStyle name="normální 5 20" xfId="1221"/>
    <cellStyle name="normální 5 21" xfId="1222"/>
    <cellStyle name="normální 5 22" xfId="1223"/>
    <cellStyle name="normální 5 23" xfId="1224"/>
    <cellStyle name="normální 5 3" xfId="1225"/>
    <cellStyle name="normální 5 3 2" xfId="1226"/>
    <cellStyle name="normální 5 3 3" xfId="1868"/>
    <cellStyle name="normální 5 4" xfId="1227"/>
    <cellStyle name="normální 5 4 2" xfId="1228"/>
    <cellStyle name="normální 5 5" xfId="1229"/>
    <cellStyle name="normální 5 5 2" xfId="1230"/>
    <cellStyle name="normální 5 6" xfId="1231"/>
    <cellStyle name="normální 5 6 2" xfId="1232"/>
    <cellStyle name="normální 5 7" xfId="1233"/>
    <cellStyle name="normální 5 7 2" xfId="1234"/>
    <cellStyle name="normální 5 8" xfId="1235"/>
    <cellStyle name="normální 5 8 2" xfId="1236"/>
    <cellStyle name="normální 5 9" xfId="1237"/>
    <cellStyle name="normální 5 9 2" xfId="1238"/>
    <cellStyle name="Normální 50" xfId="1869"/>
    <cellStyle name="Normální 51" xfId="1870"/>
    <cellStyle name="Normální 52" xfId="1871"/>
    <cellStyle name="Normální 53" xfId="1872"/>
    <cellStyle name="Normální 54" xfId="1873"/>
    <cellStyle name="Normální 55" xfId="1874"/>
    <cellStyle name="Normální 56" xfId="1875"/>
    <cellStyle name="Normální 57" xfId="1876"/>
    <cellStyle name="Normální 58" xfId="1877"/>
    <cellStyle name="Normální 59" xfId="1878"/>
    <cellStyle name="normální 6" xfId="56"/>
    <cellStyle name="normální 6 10" xfId="1239"/>
    <cellStyle name="normální 6 10 2" xfId="1240"/>
    <cellStyle name="normální 6 11" xfId="1241"/>
    <cellStyle name="normální 6 11 2" xfId="1242"/>
    <cellStyle name="normální 6 12" xfId="1243"/>
    <cellStyle name="normální 6 12 2" xfId="1244"/>
    <cellStyle name="normální 6 13" xfId="1245"/>
    <cellStyle name="normální 6 13 2" xfId="1246"/>
    <cellStyle name="normální 6 14" xfId="1247"/>
    <cellStyle name="normální 6 14 2" xfId="1248"/>
    <cellStyle name="normální 6 15" xfId="1249"/>
    <cellStyle name="normální 6 15 2" xfId="1250"/>
    <cellStyle name="normální 6 16" xfId="1251"/>
    <cellStyle name="normální 6 16 2" xfId="1252"/>
    <cellStyle name="normální 6 17" xfId="1253"/>
    <cellStyle name="normální 6 18" xfId="1254"/>
    <cellStyle name="normální 6 19" xfId="1255"/>
    <cellStyle name="normální 6 2" xfId="57"/>
    <cellStyle name="normální 6 2 10" xfId="1256"/>
    <cellStyle name="normální 6 2 10 2" xfId="1257"/>
    <cellStyle name="normální 6 2 11" xfId="1258"/>
    <cellStyle name="normální 6 2 11 2" xfId="1259"/>
    <cellStyle name="normální 6 2 12" xfId="1260"/>
    <cellStyle name="normální 6 2 12 2" xfId="1261"/>
    <cellStyle name="normální 6 2 13" xfId="1262"/>
    <cellStyle name="normální 6 2 13 2" xfId="1263"/>
    <cellStyle name="normální 6 2 14" xfId="1264"/>
    <cellStyle name="normální 6 2 14 2" xfId="1265"/>
    <cellStyle name="normální 6 2 15" xfId="1266"/>
    <cellStyle name="normální 6 2 15 2" xfId="1267"/>
    <cellStyle name="normální 6 2 16" xfId="1268"/>
    <cellStyle name="normální 6 2 17" xfId="1269"/>
    <cellStyle name="normální 6 2 18" xfId="1270"/>
    <cellStyle name="normální 6 2 19" xfId="1271"/>
    <cellStyle name="normální 6 2 2" xfId="1272"/>
    <cellStyle name="normální 6 2 2 2" xfId="1273"/>
    <cellStyle name="normální 6 2 20" xfId="1274"/>
    <cellStyle name="normální 6 2 21" xfId="1275"/>
    <cellStyle name="normální 6 2 22" xfId="1276"/>
    <cellStyle name="normální 6 2 23" xfId="1879"/>
    <cellStyle name="normální 6 2 3" xfId="1277"/>
    <cellStyle name="normální 6 2 3 2" xfId="1278"/>
    <cellStyle name="normální 6 2 4" xfId="1279"/>
    <cellStyle name="normální 6 2 4 2" xfId="1280"/>
    <cellStyle name="normální 6 2 5" xfId="1281"/>
    <cellStyle name="normální 6 2 5 2" xfId="1282"/>
    <cellStyle name="normální 6 2 6" xfId="1283"/>
    <cellStyle name="normální 6 2 6 2" xfId="1284"/>
    <cellStyle name="normální 6 2 7" xfId="1285"/>
    <cellStyle name="normální 6 2 7 2" xfId="1286"/>
    <cellStyle name="normální 6 2 8" xfId="1287"/>
    <cellStyle name="normální 6 2 8 2" xfId="1288"/>
    <cellStyle name="normální 6 2 9" xfId="1289"/>
    <cellStyle name="normální 6 2 9 2" xfId="1290"/>
    <cellStyle name="normální 6 20" xfId="1291"/>
    <cellStyle name="normální 6 21" xfId="1292"/>
    <cellStyle name="normální 6 22" xfId="1293"/>
    <cellStyle name="normální 6 23" xfId="1294"/>
    <cellStyle name="normální 6 24" xfId="1295"/>
    <cellStyle name="normální 6 25" xfId="1296"/>
    <cellStyle name="normální 6 26" xfId="1880"/>
    <cellStyle name="normální 6 3" xfId="1297"/>
    <cellStyle name="normální 6 3 2" xfId="1298"/>
    <cellStyle name="normální 6 3 3" xfId="1299"/>
    <cellStyle name="normální 6 3 4" xfId="1300"/>
    <cellStyle name="normální 6 3 5" xfId="1301"/>
    <cellStyle name="normální 6 3 6" xfId="1302"/>
    <cellStyle name="normální 6 3 7" xfId="1303"/>
    <cellStyle name="normální 6 3 8" xfId="1304"/>
    <cellStyle name="normální 6 3 9" xfId="1881"/>
    <cellStyle name="normální 6 4" xfId="1305"/>
    <cellStyle name="normální 6 4 2" xfId="1306"/>
    <cellStyle name="normální 6 4 3" xfId="1882"/>
    <cellStyle name="normální 6 5" xfId="1307"/>
    <cellStyle name="normální 6 5 2" xfId="1308"/>
    <cellStyle name="normální 6 6" xfId="1309"/>
    <cellStyle name="normální 6 6 2" xfId="1310"/>
    <cellStyle name="normální 6 7" xfId="1311"/>
    <cellStyle name="normální 6 7 2" xfId="1312"/>
    <cellStyle name="normální 6 8" xfId="1313"/>
    <cellStyle name="normální 6 8 2" xfId="1314"/>
    <cellStyle name="normální 6 9" xfId="1315"/>
    <cellStyle name="normální 6 9 2" xfId="1316"/>
    <cellStyle name="Normální 60" xfId="1883"/>
    <cellStyle name="Normální 61" xfId="1884"/>
    <cellStyle name="Normální 62" xfId="1885"/>
    <cellStyle name="Normální 63" xfId="1886"/>
    <cellStyle name="Normální 64" xfId="1887"/>
    <cellStyle name="Normální 65" xfId="1888"/>
    <cellStyle name="Normální 66" xfId="1889"/>
    <cellStyle name="Normální 67" xfId="1890"/>
    <cellStyle name="Normální 68" xfId="1891"/>
    <cellStyle name="Normální 69" xfId="1892"/>
    <cellStyle name="Normální 7" xfId="58"/>
    <cellStyle name="normální 7 10" xfId="1317"/>
    <cellStyle name="normální 7 10 2" xfId="1318"/>
    <cellStyle name="normální 7 11" xfId="1319"/>
    <cellStyle name="normální 7 11 2" xfId="1320"/>
    <cellStyle name="normální 7 12" xfId="1321"/>
    <cellStyle name="normální 7 12 2" xfId="1322"/>
    <cellStyle name="normální 7 13" xfId="1323"/>
    <cellStyle name="normální 7 13 2" xfId="1324"/>
    <cellStyle name="normální 7 14" xfId="1325"/>
    <cellStyle name="normální 7 14 2" xfId="1326"/>
    <cellStyle name="normální 7 15" xfId="1327"/>
    <cellStyle name="normální 7 15 2" xfId="1328"/>
    <cellStyle name="normální 7 16" xfId="1329"/>
    <cellStyle name="normální 7 17" xfId="1330"/>
    <cellStyle name="normální 7 18" xfId="1331"/>
    <cellStyle name="normální 7 19" xfId="1332"/>
    <cellStyle name="normální 7 2" xfId="1333"/>
    <cellStyle name="normální 7 2 2" xfId="1334"/>
    <cellStyle name="normální 7 20" xfId="1335"/>
    <cellStyle name="normální 7 21" xfId="1336"/>
    <cellStyle name="normální 7 22" xfId="1337"/>
    <cellStyle name="normální 7 23" xfId="1893"/>
    <cellStyle name="normální 7 3" xfId="1338"/>
    <cellStyle name="normální 7 3 2" xfId="1339"/>
    <cellStyle name="normální 7 3 3" xfId="1894"/>
    <cellStyle name="normální 7 4" xfId="1340"/>
    <cellStyle name="normální 7 4 2" xfId="1341"/>
    <cellStyle name="normální 7 5" xfId="1342"/>
    <cellStyle name="normální 7 5 2" xfId="1343"/>
    <cellStyle name="normální 7 6" xfId="1344"/>
    <cellStyle name="normální 7 6 2" xfId="1345"/>
    <cellStyle name="normální 7 7" xfId="1346"/>
    <cellStyle name="normální 7 7 2" xfId="1347"/>
    <cellStyle name="normální 7 8" xfId="1348"/>
    <cellStyle name="normální 7 8 2" xfId="1349"/>
    <cellStyle name="normální 7 9" xfId="1350"/>
    <cellStyle name="normální 7 9 2" xfId="1351"/>
    <cellStyle name="Normální 70" xfId="1895"/>
    <cellStyle name="Normální 71" xfId="1896"/>
    <cellStyle name="Normální 72" xfId="1897"/>
    <cellStyle name="Normální 73" xfId="1898"/>
    <cellStyle name="Normální 74" xfId="1899"/>
    <cellStyle name="Normální 75" xfId="1900"/>
    <cellStyle name="Normální 76" xfId="1901"/>
    <cellStyle name="Normální 77" xfId="1902"/>
    <cellStyle name="Normální 78" xfId="1903"/>
    <cellStyle name="Normální 79" xfId="1904"/>
    <cellStyle name="Normální 8" xfId="74"/>
    <cellStyle name="normální 8 10" xfId="1352"/>
    <cellStyle name="normální 8 10 2" xfId="1353"/>
    <cellStyle name="normální 8 11" xfId="1354"/>
    <cellStyle name="normální 8 11 2" xfId="1355"/>
    <cellStyle name="normální 8 12" xfId="1356"/>
    <cellStyle name="normální 8 12 2" xfId="1357"/>
    <cellStyle name="normální 8 13" xfId="1358"/>
    <cellStyle name="normální 8 13 2" xfId="1359"/>
    <cellStyle name="normální 8 14" xfId="1360"/>
    <cellStyle name="normální 8 14 2" xfId="1361"/>
    <cellStyle name="normální 8 15" xfId="1362"/>
    <cellStyle name="normální 8 15 2" xfId="1363"/>
    <cellStyle name="normální 8 16" xfId="1364"/>
    <cellStyle name="normální 8 17" xfId="1365"/>
    <cellStyle name="normální 8 18" xfId="1366"/>
    <cellStyle name="normální 8 19" xfId="1367"/>
    <cellStyle name="normální 8 2" xfId="1368"/>
    <cellStyle name="normální 8 2 2" xfId="1369"/>
    <cellStyle name="normální 8 20" xfId="1370"/>
    <cellStyle name="normální 8 21" xfId="1371"/>
    <cellStyle name="normální 8 22" xfId="1372"/>
    <cellStyle name="normální 8 23" xfId="1905"/>
    <cellStyle name="normální 8 3" xfId="1373"/>
    <cellStyle name="normální 8 3 2" xfId="1374"/>
    <cellStyle name="normální 8 4" xfId="1375"/>
    <cellStyle name="normální 8 4 2" xfId="1376"/>
    <cellStyle name="normální 8 5" xfId="1377"/>
    <cellStyle name="normální 8 5 2" xfId="1378"/>
    <cellStyle name="normální 8 6" xfId="1379"/>
    <cellStyle name="normální 8 6 2" xfId="1380"/>
    <cellStyle name="normální 8 7" xfId="1381"/>
    <cellStyle name="normální 8 7 2" xfId="1382"/>
    <cellStyle name="normální 8 8" xfId="1383"/>
    <cellStyle name="normální 8 8 2" xfId="1384"/>
    <cellStyle name="normální 8 9" xfId="1385"/>
    <cellStyle name="normální 8 9 2" xfId="1386"/>
    <cellStyle name="Normální 80" xfId="1906"/>
    <cellStyle name="Normální 9" xfId="75"/>
    <cellStyle name="normální 9 10" xfId="1387"/>
    <cellStyle name="normální 9 10 2" xfId="1388"/>
    <cellStyle name="normální 9 11" xfId="1389"/>
    <cellStyle name="normální 9 11 2" xfId="1390"/>
    <cellStyle name="normální 9 12" xfId="1391"/>
    <cellStyle name="normální 9 12 2" xfId="1392"/>
    <cellStyle name="normální 9 13" xfId="1393"/>
    <cellStyle name="normální 9 13 2" xfId="1394"/>
    <cellStyle name="normální 9 14" xfId="1395"/>
    <cellStyle name="normální 9 14 2" xfId="1396"/>
    <cellStyle name="normální 9 15" xfId="1397"/>
    <cellStyle name="normální 9 15 2" xfId="1398"/>
    <cellStyle name="normální 9 16" xfId="1399"/>
    <cellStyle name="normální 9 17" xfId="1400"/>
    <cellStyle name="normální 9 18" xfId="1401"/>
    <cellStyle name="normální 9 19" xfId="1402"/>
    <cellStyle name="normální 9 2" xfId="1403"/>
    <cellStyle name="normální 9 2 2" xfId="1404"/>
    <cellStyle name="normální 9 20" xfId="1405"/>
    <cellStyle name="normální 9 21" xfId="1406"/>
    <cellStyle name="normální 9 22" xfId="1407"/>
    <cellStyle name="normální 9 23" xfId="1907"/>
    <cellStyle name="normální 9 3" xfId="1408"/>
    <cellStyle name="normální 9 3 2" xfId="1409"/>
    <cellStyle name="normální 9 4" xfId="1410"/>
    <cellStyle name="normální 9 4 2" xfId="1411"/>
    <cellStyle name="normální 9 5" xfId="1412"/>
    <cellStyle name="normální 9 5 2" xfId="1413"/>
    <cellStyle name="normální 9 6" xfId="1414"/>
    <cellStyle name="normální 9 6 2" xfId="1415"/>
    <cellStyle name="normální 9 7" xfId="1416"/>
    <cellStyle name="normální 9 7 2" xfId="1417"/>
    <cellStyle name="normální 9 8" xfId="1418"/>
    <cellStyle name="normální 9 8 2" xfId="1419"/>
    <cellStyle name="normální 9 9" xfId="1420"/>
    <cellStyle name="normální 9 9 2" xfId="1421"/>
    <cellStyle name="normální_2005_06_16 TLP Kunice - Transport Logistic Park_3" xfId="81"/>
    <cellStyle name="normální_GB_TB6A_SANITARY_BQ_071601_Vorac" xfId="1425"/>
    <cellStyle name="normální_Interspar Tábor - vykaz vyměr " xfId="80"/>
    <cellStyle name="normální_POL.XLS" xfId="1422"/>
    <cellStyle name="normální_SO 01_P4-Extension-Phase 4_SO01-MI-AC_Netto_with price(NEODESÍLAT)_r02 2" xfId="1426"/>
    <cellStyle name="Normalny_Arkusz1" xfId="1908"/>
    <cellStyle name="Note" xfId="1909"/>
    <cellStyle name="Note 2" xfId="1910"/>
    <cellStyle name="Note 2 2" xfId="1911"/>
    <cellStyle name="Note 3" xfId="1912"/>
    <cellStyle name="Note 3 2" xfId="1913"/>
    <cellStyle name="Note 3 3" xfId="1914"/>
    <cellStyle name="Note 4" xfId="1915"/>
    <cellStyle name="Œ…‹æØ‚è [0.00]_cost" xfId="1916"/>
    <cellStyle name="Œ…‹æØ‚è_cost" xfId="1917"/>
    <cellStyle name="ord12" xfId="1918"/>
    <cellStyle name="ord6962" xfId="1919"/>
    <cellStyle name="orders" xfId="1920"/>
    <cellStyle name="Output" xfId="1921"/>
    <cellStyle name="Output 2" xfId="1922"/>
    <cellStyle name="Podhlavička" xfId="1427"/>
    <cellStyle name="Polozka" xfId="76"/>
    <cellStyle name="POPIS" xfId="59"/>
    <cellStyle name="popis polozky" xfId="77"/>
    <cellStyle name="pozice" xfId="1923"/>
    <cellStyle name="pozice 2" xfId="1924"/>
    <cellStyle name="pozice 3" xfId="1925"/>
    <cellStyle name="Poznámka 2" xfId="1926"/>
    <cellStyle name="Poznámka 2 2" xfId="1927"/>
    <cellStyle name="Poznámka 3" xfId="1928"/>
    <cellStyle name="Prepojená bunka" xfId="1929"/>
    <cellStyle name="procent 2" xfId="1930"/>
    <cellStyle name="procent 2 2" xfId="1931"/>
    <cellStyle name="procent 2 2 2" xfId="1932"/>
    <cellStyle name="procent 2 2 3" xfId="1933"/>
    <cellStyle name="procent 2 3" xfId="1934"/>
    <cellStyle name="procent 2 4" xfId="1935"/>
    <cellStyle name="Procenta 2" xfId="78"/>
    <cellStyle name="Procenta 2 2" xfId="1936"/>
    <cellStyle name="Procenta 3" xfId="1424"/>
    <cellStyle name="Procenta 4" xfId="1937"/>
    <cellStyle name="Procenta 4 2" xfId="1938"/>
    <cellStyle name="Procenta 4 3" xfId="1939"/>
    <cellStyle name="Propojená buňka 2" xfId="1940"/>
    <cellStyle name="Propojená buňka 3" xfId="1941"/>
    <cellStyle name="rozpočet" xfId="1942"/>
    <cellStyle name="Spolu" xfId="1943"/>
    <cellStyle name="Správně 2" xfId="1944"/>
    <cellStyle name="Správně 3" xfId="1945"/>
    <cellStyle name="Standaard_005-A3-200 (5.3) - lars" xfId="1946"/>
    <cellStyle name="Standard_aktuell" xfId="60"/>
    <cellStyle name="Styl 1" xfId="61"/>
    <cellStyle name="Styl 1 2" xfId="62"/>
    <cellStyle name="Styl 1 2 2" xfId="1947"/>
    <cellStyle name="Styl 1 2 2 2" xfId="1948"/>
    <cellStyle name="Styl 1 2 2 3" xfId="1949"/>
    <cellStyle name="Styl 1 2 3" xfId="1950"/>
    <cellStyle name="Styl 1 2 3 2" xfId="1951"/>
    <cellStyle name="Styl 1 2 4" xfId="1952"/>
    <cellStyle name="Styl 1 2 4 2" xfId="1953"/>
    <cellStyle name="Styl 1 2 5" xfId="1954"/>
    <cellStyle name="Styl 1 3" xfId="1955"/>
    <cellStyle name="Styl 1 3 2" xfId="1956"/>
    <cellStyle name="Styl 1 4" xfId="1957"/>
    <cellStyle name="Styl 1 4 2" xfId="1958"/>
    <cellStyle name="Styl 1 5" xfId="1959"/>
    <cellStyle name="Styl 1_SO 001-70  VZT-POL" xfId="1960"/>
    <cellStyle name="Styl 2" xfId="63"/>
    <cellStyle name="Style 1" xfId="1423"/>
    <cellStyle name="Style 1 2" xfId="1961"/>
    <cellStyle name="Style 1 2 2" xfId="1962"/>
    <cellStyle name="Style 1 3" xfId="1963"/>
    <cellStyle name="Style 1 4" xfId="1964"/>
    <cellStyle name="Štýl 1" xfId="1965"/>
    <cellStyle name="text" xfId="1966"/>
    <cellStyle name="Text upozornění 2" xfId="1967"/>
    <cellStyle name="Text upozornenia" xfId="1968"/>
    <cellStyle name="Title" xfId="1969"/>
    <cellStyle name="Title 2" xfId="1970"/>
    <cellStyle name="titre1" xfId="1971"/>
    <cellStyle name="titre2" xfId="1972"/>
    <cellStyle name="Titul" xfId="1973"/>
    <cellStyle name="Total" xfId="64"/>
    <cellStyle name="Total 2" xfId="1974"/>
    <cellStyle name="Total 3" xfId="1975"/>
    <cellStyle name="TYP ŘÁDKU_4(sloupceJ-L)" xfId="65"/>
    <cellStyle name="Vstup 2" xfId="1976"/>
    <cellStyle name="Vstup 3" xfId="1977"/>
    <cellStyle name="VykazPolozka" xfId="66"/>
    <cellStyle name="VykazVzorec" xfId="67"/>
    <cellStyle name="Výpočet 2" xfId="1978"/>
    <cellStyle name="Výpočet 3" xfId="1979"/>
    <cellStyle name="Výstup 2" xfId="1980"/>
    <cellStyle name="Výstup 3" xfId="1981"/>
    <cellStyle name="Vysvětlující text 2" xfId="1982"/>
    <cellStyle name="Vysvetľujúci text" xfId="1983"/>
    <cellStyle name="Währung" xfId="1984"/>
    <cellStyle name="Walutowy [0]_laroux" xfId="68"/>
    <cellStyle name="Walutowy_laroux" xfId="69"/>
    <cellStyle name="Warning Text" xfId="1985"/>
    <cellStyle name="zamówienia" xfId="1986"/>
    <cellStyle name="Zlá" xfId="1987"/>
    <cellStyle name="Zvýraznění 1 2" xfId="1988"/>
    <cellStyle name="Zvýraznění 1 3" xfId="1989"/>
    <cellStyle name="Zvýraznění 2 2" xfId="1990"/>
    <cellStyle name="Zvýraznění 2 3" xfId="1991"/>
    <cellStyle name="Zvýraznění 3 2" xfId="1992"/>
    <cellStyle name="Zvýraznění 3 3" xfId="1993"/>
    <cellStyle name="Zvýraznění 4 2" xfId="1994"/>
    <cellStyle name="Zvýraznění 4 3" xfId="1995"/>
    <cellStyle name="Zvýraznění 5 2" xfId="1996"/>
    <cellStyle name="Zvýraznění 6 2" xfId="1997"/>
    <cellStyle name="Zvýraznění 6 3" xfId="1998"/>
    <cellStyle name="Zvýraznenie1" xfId="1999"/>
    <cellStyle name="Zvýraznenie2" xfId="2000"/>
    <cellStyle name="Zvýraznenie3" xfId="2001"/>
    <cellStyle name="Zvýraznenie4" xfId="2002"/>
    <cellStyle name="Zvýraznenie5" xfId="2003"/>
    <cellStyle name="Zvýraznenie6" xfId="2004"/>
    <cellStyle name="Zvýrazni" xfId="70"/>
    <cellStyle name="쉼표 [0]_LS '09 Selling Price_091214_CZ" xfId="2005"/>
    <cellStyle name="표준 2" xfId="1428"/>
    <cellStyle name="표준_'07년 Line-up_LGEAK_060907" xfId="2006"/>
    <cellStyle name="桁区切り [0.00]_22Oct01Toyota Indirect Cost Summary Package-F(P&amp;W shop)" xfId="2007"/>
    <cellStyle name="桁区切り_Package -F PROPOSED STAFF SCHEDULE 27,July,01" xfId="2008"/>
    <cellStyle name="標準_031007Drawing schedule" xfId="2009"/>
  </cellStyles>
  <dxfs count="19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s>
  <tableStyles count="0" defaultTableStyle="TableStyleMedium2" defaultPivotStyle="PivotStyleMedium9"/>
  <colors>
    <mruColors>
      <color rgb="FFCCFF99"/>
      <color rgb="FF85DFFF"/>
      <color rgb="FFFFCC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07a_DPS_D_Rozpo&#269;ty%20&#8211;%202003/Rozpo&#269;et_B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407a_DPS_D_Rozpo&#269;ty%20&#8211;%202003/Rozpo&#269;et_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407a_DPS_D_Rozpo&#269;ty%20&#8211;%202003/Rozpo&#269;et%20U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407a_DPS_D_Rozpo&#269;ty%20&#8211;%202003/Rozpo&#269;et%20ZT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407a_DPS_D_Rozpo&#269;ty%20&#8211;%202003/Rozpo&#269;et%20ES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407a_DPS_D_Rozpo&#269;ty%20&#8211;%202003/Rozpo&#269;et%20Ma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5">
          <cell r="A5" t="str">
            <v>SO 01.BP</v>
          </cell>
          <cell r="C5" t="str">
            <v>BOURACÍ PRÁCE</v>
          </cell>
        </row>
        <row r="6">
          <cell r="G6">
            <v>0</v>
          </cell>
        </row>
        <row r="7">
          <cell r="A7" t="str">
            <v>STL1807301</v>
          </cell>
          <cell r="C7" t="str">
            <v>OPRAVA OBJEKTU NÁDRAŽNÍ 4</v>
          </cell>
        </row>
        <row r="30">
          <cell r="C30">
            <v>15</v>
          </cell>
        </row>
        <row r="32">
          <cell r="C32">
            <v>0</v>
          </cell>
        </row>
      </sheetData>
      <sheetData sheetId="1">
        <row r="1">
          <cell r="H1" t="str">
            <v>180730.1</v>
          </cell>
        </row>
        <row r="27">
          <cell r="E27">
            <v>4134220.2974665565</v>
          </cell>
          <cell r="F27">
            <v>430154.95121379994</v>
          </cell>
          <cell r="G27">
            <v>0</v>
          </cell>
          <cell r="H27">
            <v>68000</v>
          </cell>
          <cell r="I27">
            <v>52500</v>
          </cell>
        </row>
        <row r="32">
          <cell r="A32" t="str">
            <v>Ztížené výrobní podmínky</v>
          </cell>
        </row>
        <row r="33">
          <cell r="A33" t="str">
            <v>Oborová přirážka</v>
          </cell>
          <cell r="I33">
            <v>0</v>
          </cell>
        </row>
        <row r="34">
          <cell r="A34" t="str">
            <v>Přesun stavebních kapacit</v>
          </cell>
          <cell r="I34">
            <v>0</v>
          </cell>
        </row>
        <row r="35">
          <cell r="A35" t="str">
            <v>Mimostaveništní doprava</v>
          </cell>
          <cell r="I35">
            <v>0</v>
          </cell>
        </row>
        <row r="36">
          <cell r="A36" t="str">
            <v>Zařízení staveniště</v>
          </cell>
        </row>
        <row r="37">
          <cell r="A37" t="str">
            <v>Provoz investora</v>
          </cell>
          <cell r="I37">
            <v>0</v>
          </cell>
        </row>
        <row r="38">
          <cell r="A38" t="str">
            <v>Kompletační činnost (IČD)</v>
          </cell>
          <cell r="I38">
            <v>0</v>
          </cell>
        </row>
        <row r="40">
          <cell r="H40">
            <v>344028.14365102677</v>
          </cell>
        </row>
      </sheetData>
      <sheetData sheetId="2">
        <row r="7">
          <cell r="B7" t="str">
            <v>1</v>
          </cell>
          <cell r="C7" t="str">
            <v>Zemní práce</v>
          </cell>
        </row>
        <row r="18">
          <cell r="BB18">
            <v>0</v>
          </cell>
          <cell r="BC18">
            <v>0</v>
          </cell>
          <cell r="BD18">
            <v>0</v>
          </cell>
          <cell r="BE18">
            <v>0</v>
          </cell>
        </row>
        <row r="19">
          <cell r="B19" t="str">
            <v>63</v>
          </cell>
          <cell r="C19" t="str">
            <v>Podlahy a podlahové konstrukce</v>
          </cell>
        </row>
        <row r="32">
          <cell r="BB32">
            <v>0</v>
          </cell>
          <cell r="BC32">
            <v>0</v>
          </cell>
          <cell r="BD32">
            <v>0</v>
          </cell>
          <cell r="BE32">
            <v>0</v>
          </cell>
        </row>
        <row r="33">
          <cell r="B33" t="str">
            <v>9</v>
          </cell>
          <cell r="C33" t="str">
            <v>Ostatní konstrukce, bourání</v>
          </cell>
        </row>
        <row r="38">
          <cell r="BB38">
            <v>0</v>
          </cell>
          <cell r="BC38">
            <v>0</v>
          </cell>
          <cell r="BD38">
            <v>0</v>
          </cell>
          <cell r="BE38">
            <v>0</v>
          </cell>
        </row>
        <row r="39">
          <cell r="B39" t="str">
            <v>94</v>
          </cell>
          <cell r="C39" t="str">
            <v>Lešení a stavební výtahy</v>
          </cell>
        </row>
        <row r="44">
          <cell r="BB44">
            <v>0</v>
          </cell>
          <cell r="BC44">
            <v>0</v>
          </cell>
          <cell r="BD44">
            <v>0</v>
          </cell>
          <cell r="BE44">
            <v>0</v>
          </cell>
        </row>
        <row r="45">
          <cell r="B45" t="str">
            <v>95</v>
          </cell>
          <cell r="C45" t="str">
            <v>Dokončovací konstrukce na pozemních stavbách</v>
          </cell>
        </row>
        <row r="47">
          <cell r="BB47">
            <v>0</v>
          </cell>
          <cell r="BC47">
            <v>0</v>
          </cell>
          <cell r="BD47">
            <v>0</v>
          </cell>
          <cell r="BE47">
            <v>0</v>
          </cell>
        </row>
        <row r="48">
          <cell r="B48" t="str">
            <v>96</v>
          </cell>
          <cell r="C48" t="str">
            <v>Bourání konstrukcí</v>
          </cell>
        </row>
        <row r="305">
          <cell r="BB305">
            <v>0</v>
          </cell>
          <cell r="BC305">
            <v>0</v>
          </cell>
          <cell r="BD305">
            <v>0</v>
          </cell>
        </row>
        <row r="306">
          <cell r="B306" t="str">
            <v>97</v>
          </cell>
          <cell r="C306" t="str">
            <v>Prorážení otvorů</v>
          </cell>
        </row>
        <row r="335">
          <cell r="BB335">
            <v>0</v>
          </cell>
          <cell r="BC335">
            <v>0</v>
          </cell>
          <cell r="BD335">
            <v>0</v>
          </cell>
          <cell r="BE335">
            <v>0</v>
          </cell>
        </row>
        <row r="336">
          <cell r="B336" t="str">
            <v>99</v>
          </cell>
          <cell r="C336" t="str">
            <v>Staveništní přesun hmot</v>
          </cell>
        </row>
        <row r="338">
          <cell r="BB338">
            <v>0</v>
          </cell>
          <cell r="BC338">
            <v>0</v>
          </cell>
          <cell r="BD338">
            <v>0</v>
          </cell>
          <cell r="BE338">
            <v>0</v>
          </cell>
        </row>
        <row r="339">
          <cell r="B339" t="str">
            <v>712</v>
          </cell>
          <cell r="C339" t="str">
            <v>Živičné krytiny</v>
          </cell>
        </row>
        <row r="354">
          <cell r="BA354">
            <v>0</v>
          </cell>
          <cell r="BC354">
            <v>0</v>
          </cell>
          <cell r="BD354">
            <v>0</v>
          </cell>
          <cell r="BE354">
            <v>0</v>
          </cell>
        </row>
        <row r="355">
          <cell r="B355" t="str">
            <v>713</v>
          </cell>
          <cell r="C355" t="str">
            <v>Izolace tepelné</v>
          </cell>
        </row>
        <row r="367">
          <cell r="BA367">
            <v>0</v>
          </cell>
          <cell r="BC367">
            <v>0</v>
          </cell>
          <cell r="BD367">
            <v>0</v>
          </cell>
          <cell r="BE367">
            <v>0</v>
          </cell>
        </row>
        <row r="368">
          <cell r="B368" t="str">
            <v>725</v>
          </cell>
          <cell r="C368" t="str">
            <v>Zařizovací předměty</v>
          </cell>
        </row>
        <row r="373">
          <cell r="BA373">
            <v>0</v>
          </cell>
          <cell r="BC373">
            <v>0</v>
          </cell>
          <cell r="BD373">
            <v>0</v>
          </cell>
          <cell r="BE373">
            <v>0</v>
          </cell>
        </row>
        <row r="374">
          <cell r="B374" t="str">
            <v>762</v>
          </cell>
          <cell r="C374" t="str">
            <v>Konstrukce tesařské</v>
          </cell>
        </row>
        <row r="390">
          <cell r="BA390">
            <v>0</v>
          </cell>
          <cell r="BC390">
            <v>0</v>
          </cell>
          <cell r="BD390">
            <v>0</v>
          </cell>
          <cell r="BE390">
            <v>0</v>
          </cell>
        </row>
        <row r="391">
          <cell r="B391" t="str">
            <v>763</v>
          </cell>
          <cell r="C391" t="str">
            <v>Dřevostavby</v>
          </cell>
        </row>
        <row r="397">
          <cell r="BA397">
            <v>0</v>
          </cell>
          <cell r="BC397">
            <v>0</v>
          </cell>
          <cell r="BD397">
            <v>0</v>
          </cell>
          <cell r="BE397">
            <v>0</v>
          </cell>
        </row>
        <row r="398">
          <cell r="B398" t="str">
            <v>764</v>
          </cell>
          <cell r="C398" t="str">
            <v>Konstrukce klempířské</v>
          </cell>
        </row>
        <row r="412">
          <cell r="BA412">
            <v>0</v>
          </cell>
          <cell r="BC412">
            <v>0</v>
          </cell>
          <cell r="BD412">
            <v>0</v>
          </cell>
          <cell r="BE412">
            <v>0</v>
          </cell>
        </row>
        <row r="413">
          <cell r="B413" t="str">
            <v>766</v>
          </cell>
          <cell r="C413" t="str">
            <v>Konstrukce truhlářské</v>
          </cell>
        </row>
        <row r="419">
          <cell r="BA419">
            <v>0</v>
          </cell>
          <cell r="BC419">
            <v>0</v>
          </cell>
          <cell r="BD419">
            <v>0</v>
          </cell>
          <cell r="BE419">
            <v>0</v>
          </cell>
        </row>
        <row r="420">
          <cell r="B420" t="str">
            <v>767</v>
          </cell>
          <cell r="C420" t="str">
            <v>Konstrukce zámečnické</v>
          </cell>
        </row>
        <row r="461">
          <cell r="BA461">
            <v>0</v>
          </cell>
          <cell r="BC461">
            <v>0</v>
          </cell>
          <cell r="BD461">
            <v>0</v>
          </cell>
          <cell r="BE461">
            <v>0</v>
          </cell>
        </row>
        <row r="462">
          <cell r="B462" t="str">
            <v>775</v>
          </cell>
          <cell r="C462" t="str">
            <v>Podlahy vlysové a parketové</v>
          </cell>
        </row>
        <row r="467">
          <cell r="BA467">
            <v>0</v>
          </cell>
          <cell r="BC467">
            <v>0</v>
          </cell>
          <cell r="BD467">
            <v>0</v>
          </cell>
          <cell r="BE467">
            <v>0</v>
          </cell>
        </row>
        <row r="468">
          <cell r="B468" t="str">
            <v>776</v>
          </cell>
          <cell r="C468" t="str">
            <v>Podlahy povlakové</v>
          </cell>
        </row>
        <row r="472">
          <cell r="BA472">
            <v>0</v>
          </cell>
          <cell r="BC472">
            <v>0</v>
          </cell>
          <cell r="BD472">
            <v>0</v>
          </cell>
          <cell r="BE472">
            <v>0</v>
          </cell>
        </row>
        <row r="473">
          <cell r="B473" t="str">
            <v>M33</v>
          </cell>
          <cell r="C473" t="str">
            <v>Montáže dopravních zařízení a vah-výtahy</v>
          </cell>
        </row>
        <row r="475">
          <cell r="BA475">
            <v>0</v>
          </cell>
          <cell r="BB475">
            <v>0</v>
          </cell>
          <cell r="BC475">
            <v>0</v>
          </cell>
          <cell r="BE475">
            <v>0</v>
          </cell>
        </row>
        <row r="476">
          <cell r="B476" t="str">
            <v>D96</v>
          </cell>
          <cell r="C476" t="str">
            <v>Přesuny suti a vybouraných hmot</v>
          </cell>
        </row>
        <row r="484">
          <cell r="BB484">
            <v>0</v>
          </cell>
          <cell r="BC484">
            <v>0</v>
          </cell>
          <cell r="BD484">
            <v>0</v>
          </cell>
          <cell r="BE484">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5">
          <cell r="A5" t="str">
            <v>SO 01.ST</v>
          </cell>
          <cell r="C5" t="str">
            <v>NAVRHOVANÝ STAV</v>
          </cell>
        </row>
        <row r="6">
          <cell r="G6">
            <v>0</v>
          </cell>
        </row>
        <row r="7">
          <cell r="A7" t="str">
            <v>STL1807301</v>
          </cell>
          <cell r="C7" t="str">
            <v>OPRAVA OBJEKTU NÁDRAŽNÍ 4</v>
          </cell>
        </row>
        <row r="30">
          <cell r="C30">
            <v>21</v>
          </cell>
        </row>
        <row r="32">
          <cell r="C32">
            <v>0</v>
          </cell>
        </row>
      </sheetData>
      <sheetData sheetId="1">
        <row r="1">
          <cell r="H1" t="str">
            <v>180730ST.1</v>
          </cell>
        </row>
        <row r="31">
          <cell r="E31">
            <v>22342371.108515132</v>
          </cell>
          <cell r="F31">
            <v>30799541.778951209</v>
          </cell>
          <cell r="G31">
            <v>0</v>
          </cell>
          <cell r="H31">
            <v>1887600</v>
          </cell>
          <cell r="I31">
            <v>42000</v>
          </cell>
        </row>
        <row r="36">
          <cell r="A36" t="str">
            <v>Ztížené výrobní podmínky</v>
          </cell>
        </row>
        <row r="37">
          <cell r="A37" t="str">
            <v>Oborová přirážka</v>
          </cell>
          <cell r="I37">
            <v>0</v>
          </cell>
        </row>
        <row r="38">
          <cell r="A38" t="str">
            <v>Přesun stavebních kapacit</v>
          </cell>
          <cell r="I38">
            <v>0</v>
          </cell>
        </row>
        <row r="39">
          <cell r="A39" t="str">
            <v>Mimostaveništní doprava</v>
          </cell>
          <cell r="I39">
            <v>0</v>
          </cell>
        </row>
        <row r="40">
          <cell r="A40" t="str">
            <v>Zařízení staveniště</v>
          </cell>
          <cell r="I40">
            <v>0</v>
          </cell>
        </row>
        <row r="41">
          <cell r="A41" t="str">
            <v>Provoz investora</v>
          </cell>
          <cell r="I41">
            <v>0</v>
          </cell>
        </row>
        <row r="42">
          <cell r="A42" t="str">
            <v>Kompletační činnost (IČD)</v>
          </cell>
          <cell r="I42">
            <v>0</v>
          </cell>
        </row>
        <row r="44">
          <cell r="H44">
            <v>3207095.6443733172</v>
          </cell>
        </row>
      </sheetData>
      <sheetData sheetId="2">
        <row r="7">
          <cell r="B7" t="str">
            <v>11</v>
          </cell>
          <cell r="C7" t="str">
            <v>Přípravné a přidružené práce</v>
          </cell>
        </row>
        <row r="23">
          <cell r="BB23">
            <v>0</v>
          </cell>
          <cell r="BC23">
            <v>0</v>
          </cell>
          <cell r="BD23">
            <v>0</v>
          </cell>
          <cell r="BE23">
            <v>0</v>
          </cell>
        </row>
        <row r="24">
          <cell r="B24" t="str">
            <v>3</v>
          </cell>
          <cell r="C24" t="str">
            <v>Svislé a kompletní konstrukce</v>
          </cell>
        </row>
        <row r="114">
          <cell r="BB114">
            <v>0</v>
          </cell>
          <cell r="BC114">
            <v>0</v>
          </cell>
          <cell r="BD114">
            <v>0</v>
          </cell>
          <cell r="BE114">
            <v>0</v>
          </cell>
        </row>
        <row r="115">
          <cell r="B115" t="str">
            <v>311</v>
          </cell>
          <cell r="C115" t="str">
            <v>Sádrokartonové konstrukce</v>
          </cell>
        </row>
        <row r="152">
          <cell r="BB152">
            <v>0</v>
          </cell>
          <cell r="BC152">
            <v>0</v>
          </cell>
          <cell r="BD152">
            <v>0</v>
          </cell>
        </row>
        <row r="153">
          <cell r="B153" t="str">
            <v>61</v>
          </cell>
          <cell r="C153" t="str">
            <v>Upravy povrchů vnitřní</v>
          </cell>
        </row>
        <row r="182">
          <cell r="BB182">
            <v>0</v>
          </cell>
          <cell r="BC182">
            <v>0</v>
          </cell>
          <cell r="BD182">
            <v>0</v>
          </cell>
          <cell r="BE182">
            <v>0</v>
          </cell>
        </row>
        <row r="183">
          <cell r="B183" t="str">
            <v>62</v>
          </cell>
          <cell r="C183" t="str">
            <v>Úpravy povrchů vnější</v>
          </cell>
        </row>
        <row r="206">
          <cell r="BB206">
            <v>0</v>
          </cell>
          <cell r="BC206">
            <v>0</v>
          </cell>
          <cell r="BD206">
            <v>0</v>
          </cell>
          <cell r="BE206">
            <v>0</v>
          </cell>
        </row>
        <row r="207">
          <cell r="B207" t="str">
            <v>63</v>
          </cell>
          <cell r="C207" t="str">
            <v>Podlahy a podlahové konstrukce</v>
          </cell>
        </row>
        <row r="245">
          <cell r="BB245">
            <v>0</v>
          </cell>
          <cell r="BC245">
            <v>0</v>
          </cell>
          <cell r="BD245">
            <v>0</v>
          </cell>
          <cell r="BE245">
            <v>0</v>
          </cell>
        </row>
        <row r="246">
          <cell r="B246" t="str">
            <v>94</v>
          </cell>
          <cell r="C246" t="str">
            <v>Lešení a stavební výtahy</v>
          </cell>
        </row>
        <row r="254">
          <cell r="BB254">
            <v>0</v>
          </cell>
          <cell r="BC254">
            <v>0</v>
          </cell>
          <cell r="BD254">
            <v>0</v>
          </cell>
          <cell r="BE254">
            <v>0</v>
          </cell>
        </row>
        <row r="255">
          <cell r="B255" t="str">
            <v>95</v>
          </cell>
          <cell r="C255" t="str">
            <v>Dokončovací konstrukce na pozemních stavbách</v>
          </cell>
        </row>
        <row r="290">
          <cell r="BB290">
            <v>0</v>
          </cell>
          <cell r="BC290">
            <v>0</v>
          </cell>
          <cell r="BD290">
            <v>0</v>
          </cell>
          <cell r="BE290">
            <v>0</v>
          </cell>
        </row>
        <row r="291">
          <cell r="B291" t="str">
            <v>99</v>
          </cell>
          <cell r="C291" t="str">
            <v>Staveništní přesun hmot</v>
          </cell>
        </row>
        <row r="293">
          <cell r="BB293">
            <v>0</v>
          </cell>
          <cell r="BC293">
            <v>0</v>
          </cell>
          <cell r="BD293">
            <v>0</v>
          </cell>
          <cell r="BE293">
            <v>0</v>
          </cell>
        </row>
        <row r="294">
          <cell r="B294" t="str">
            <v>711</v>
          </cell>
          <cell r="C294" t="str">
            <v>Izolace proti vodě</v>
          </cell>
        </row>
        <row r="331">
          <cell r="BA331">
            <v>0</v>
          </cell>
          <cell r="BC331">
            <v>0</v>
          </cell>
          <cell r="BD331">
            <v>0</v>
          </cell>
          <cell r="BE331">
            <v>0</v>
          </cell>
        </row>
        <row r="332">
          <cell r="B332" t="str">
            <v>712</v>
          </cell>
          <cell r="C332" t="str">
            <v>Živičné krytiny</v>
          </cell>
        </row>
        <row r="380">
          <cell r="BA380">
            <v>0</v>
          </cell>
          <cell r="BC380">
            <v>0</v>
          </cell>
          <cell r="BD380">
            <v>0</v>
          </cell>
          <cell r="BE380">
            <v>0</v>
          </cell>
        </row>
        <row r="381">
          <cell r="B381" t="str">
            <v>713</v>
          </cell>
          <cell r="C381" t="str">
            <v>Izolace tepelné</v>
          </cell>
        </row>
        <row r="436">
          <cell r="BA436">
            <v>0</v>
          </cell>
          <cell r="BC436">
            <v>0</v>
          </cell>
          <cell r="BD436">
            <v>0</v>
          </cell>
          <cell r="BE436">
            <v>0</v>
          </cell>
        </row>
        <row r="437">
          <cell r="B437" t="str">
            <v>721</v>
          </cell>
          <cell r="C437" t="str">
            <v>Vnitřní kanalizace</v>
          </cell>
        </row>
        <row r="439">
          <cell r="BA439">
            <v>0</v>
          </cell>
          <cell r="BC439">
            <v>0</v>
          </cell>
          <cell r="BD439">
            <v>0</v>
          </cell>
          <cell r="BE439">
            <v>0</v>
          </cell>
        </row>
        <row r="440">
          <cell r="B440" t="str">
            <v>762</v>
          </cell>
          <cell r="C440" t="str">
            <v>Konstrukce tesařské</v>
          </cell>
        </row>
        <row r="449">
          <cell r="BA449">
            <v>0</v>
          </cell>
          <cell r="BC449">
            <v>0</v>
          </cell>
          <cell r="BD449">
            <v>0</v>
          </cell>
          <cell r="BE449">
            <v>0</v>
          </cell>
        </row>
        <row r="450">
          <cell r="B450" t="str">
            <v>764</v>
          </cell>
          <cell r="C450" t="str">
            <v>Konstrukce klempířské</v>
          </cell>
        </row>
        <row r="509">
          <cell r="BA509">
            <v>0</v>
          </cell>
          <cell r="BC509">
            <v>0</v>
          </cell>
          <cell r="BD509">
            <v>0</v>
          </cell>
          <cell r="BE509">
            <v>0</v>
          </cell>
        </row>
        <row r="510">
          <cell r="B510" t="str">
            <v>766</v>
          </cell>
          <cell r="C510" t="str">
            <v>Konstrukce truhlářské</v>
          </cell>
        </row>
        <row r="589">
          <cell r="BA589">
            <v>0</v>
          </cell>
          <cell r="BC589">
            <v>0</v>
          </cell>
          <cell r="BD589">
            <v>0</v>
          </cell>
          <cell r="BE589">
            <v>0</v>
          </cell>
        </row>
        <row r="590">
          <cell r="B590" t="str">
            <v>767</v>
          </cell>
          <cell r="C590" t="str">
            <v>Konstrukce zámečnické</v>
          </cell>
        </row>
        <row r="758">
          <cell r="BA758">
            <v>0</v>
          </cell>
          <cell r="BC758">
            <v>0</v>
          </cell>
          <cell r="BD758">
            <v>0</v>
          </cell>
          <cell r="BE758">
            <v>0</v>
          </cell>
        </row>
        <row r="759">
          <cell r="B759" t="str">
            <v>771</v>
          </cell>
          <cell r="C759" t="str">
            <v>Podlahy z dlaždic a obklady</v>
          </cell>
        </row>
        <row r="805">
          <cell r="BA805">
            <v>0</v>
          </cell>
          <cell r="BC805">
            <v>0</v>
          </cell>
          <cell r="BD805">
            <v>0</v>
          </cell>
          <cell r="BE805">
            <v>0</v>
          </cell>
        </row>
        <row r="806">
          <cell r="B806" t="str">
            <v>776</v>
          </cell>
          <cell r="C806" t="str">
            <v>Podlahy povlakové</v>
          </cell>
        </row>
        <row r="821">
          <cell r="BA821">
            <v>0</v>
          </cell>
          <cell r="BC821">
            <v>0</v>
          </cell>
          <cell r="BD821">
            <v>0</v>
          </cell>
          <cell r="BE821">
            <v>0</v>
          </cell>
        </row>
        <row r="822">
          <cell r="B822" t="str">
            <v>781</v>
          </cell>
          <cell r="C822" t="str">
            <v>Obklady keramické</v>
          </cell>
        </row>
        <row r="858">
          <cell r="BA858">
            <v>0</v>
          </cell>
          <cell r="BC858">
            <v>0</v>
          </cell>
          <cell r="BD858">
            <v>0</v>
          </cell>
          <cell r="BE858">
            <v>0</v>
          </cell>
        </row>
        <row r="859">
          <cell r="B859" t="str">
            <v>783</v>
          </cell>
          <cell r="C859" t="str">
            <v>Nátěry</v>
          </cell>
        </row>
        <row r="872">
          <cell r="BA872">
            <v>0</v>
          </cell>
          <cell r="BC872">
            <v>0</v>
          </cell>
          <cell r="BD872">
            <v>0</v>
          </cell>
          <cell r="BE872">
            <v>0</v>
          </cell>
        </row>
        <row r="873">
          <cell r="B873" t="str">
            <v>784</v>
          </cell>
          <cell r="C873" t="str">
            <v>Malby</v>
          </cell>
        </row>
        <row r="944">
          <cell r="BA944">
            <v>0</v>
          </cell>
          <cell r="BC944">
            <v>0</v>
          </cell>
          <cell r="BD944">
            <v>0</v>
          </cell>
          <cell r="BE944">
            <v>0</v>
          </cell>
        </row>
        <row r="945">
          <cell r="B945" t="str">
            <v>790</v>
          </cell>
          <cell r="C945" t="str">
            <v>Vnitřní vybavení</v>
          </cell>
        </row>
        <row r="980">
          <cell r="BA980">
            <v>0</v>
          </cell>
          <cell r="BC980">
            <v>0</v>
          </cell>
          <cell r="BD980">
            <v>0</v>
          </cell>
          <cell r="BE980">
            <v>0</v>
          </cell>
        </row>
        <row r="981">
          <cell r="B981" t="str">
            <v>M33</v>
          </cell>
          <cell r="C981" t="str">
            <v>Montáže dopravních zařízení a vah-výtahy</v>
          </cell>
        </row>
        <row r="986">
          <cell r="BA986">
            <v>0</v>
          </cell>
          <cell r="BC986">
            <v>0</v>
          </cell>
          <cell r="BE98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2">
          <cell r="A2" t="str">
            <v>Rozpočet</v>
          </cell>
          <cell r="C2" t="str">
            <v>01, vlastní cenová soustava</v>
          </cell>
          <cell r="E2" t="str">
            <v>Vytápění</v>
          </cell>
        </row>
        <row r="5">
          <cell r="C5" t="str">
            <v>Oprava objektu Nádražní 4</v>
          </cell>
        </row>
        <row r="6">
          <cell r="G6">
            <v>0</v>
          </cell>
        </row>
        <row r="8">
          <cell r="C8" t="str">
            <v>Ing. Jiří Hájek, Ing. Jakub Šverák</v>
          </cell>
        </row>
        <row r="32">
          <cell r="C32">
            <v>0</v>
          </cell>
        </row>
      </sheetData>
      <sheetData sheetId="1">
        <row r="17">
          <cell r="E17">
            <v>22083.75</v>
          </cell>
          <cell r="F17">
            <v>2652515.75</v>
          </cell>
          <cell r="G17">
            <v>0</v>
          </cell>
          <cell r="H17">
            <v>427915.2</v>
          </cell>
          <cell r="I17">
            <v>10800</v>
          </cell>
        </row>
        <row r="22">
          <cell r="A22" t="str">
            <v>Mimostaveništní doprava</v>
          </cell>
        </row>
        <row r="23">
          <cell r="A23" t="str">
            <v>Zařízení staveniště</v>
          </cell>
        </row>
        <row r="24">
          <cell r="H24">
            <v>14228.8279</v>
          </cell>
        </row>
      </sheetData>
      <sheetData sheetId="2">
        <row r="7">
          <cell r="B7" t="str">
            <v>713</v>
          </cell>
          <cell r="C7" t="str">
            <v>Izolace tepelné</v>
          </cell>
        </row>
        <row r="32">
          <cell r="B32" t="str">
            <v>731</v>
          </cell>
          <cell r="C32" t="str">
            <v>Zdroje</v>
          </cell>
        </row>
        <row r="34">
          <cell r="B34" t="str">
            <v>732</v>
          </cell>
          <cell r="C34" t="str">
            <v>Strojovny</v>
          </cell>
        </row>
        <row r="40">
          <cell r="B40" t="str">
            <v>733</v>
          </cell>
          <cell r="C40" t="str">
            <v>Rozvod potrubí</v>
          </cell>
        </row>
        <row r="71">
          <cell r="G71">
            <v>4600</v>
          </cell>
        </row>
        <row r="73">
          <cell r="B73" t="str">
            <v>734</v>
          </cell>
          <cell r="C73" t="str">
            <v>Armatury</v>
          </cell>
        </row>
        <row r="140">
          <cell r="C140" t="str">
            <v>Otopné plochy</v>
          </cell>
        </row>
        <row r="195">
          <cell r="B195" t="str">
            <v>767</v>
          </cell>
          <cell r="C195" t="str">
            <v>Konstrukce zámečnické</v>
          </cell>
        </row>
        <row r="201">
          <cell r="B201" t="str">
            <v>783</v>
          </cell>
          <cell r="C201" t="str">
            <v>Nátěry</v>
          </cell>
        </row>
        <row r="206">
          <cell r="B206" t="str">
            <v>041</v>
          </cell>
          <cell r="C206" t="str">
            <v>Demontáže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 Pol"/>
    </sheetNames>
    <sheetDataSet>
      <sheetData sheetId="0"/>
      <sheetData sheetId="1">
        <row r="23">
          <cell r="G23">
            <v>6066173.1300000008</v>
          </cell>
        </row>
        <row r="24">
          <cell r="G24">
            <v>909925.96950000012</v>
          </cell>
        </row>
        <row r="27">
          <cell r="G27">
            <v>-0.1</v>
          </cell>
        </row>
        <row r="29">
          <cell r="J29" t="str">
            <v>CZK</v>
          </cell>
        </row>
      </sheetData>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06 01 Pol"/>
    </sheetNames>
    <sheetDataSet>
      <sheetData sheetId="0"/>
      <sheetData sheetId="1">
        <row r="23">
          <cell r="G23">
            <v>3407610.01</v>
          </cell>
        </row>
        <row r="24">
          <cell r="G24">
            <v>511141.50149999995</v>
          </cell>
        </row>
        <row r="27">
          <cell r="G27">
            <v>0.49</v>
          </cell>
        </row>
        <row r="29">
          <cell r="J29" t="str">
            <v>CZK</v>
          </cell>
        </row>
      </sheetData>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Rozpočet"/>
      <sheetName val="Parametry"/>
    </sheetNames>
    <sheetDataSet>
      <sheetData sheetId="0"/>
      <sheetData sheetId="1"/>
      <sheetData sheetId="2">
        <row r="6">
          <cell r="B6" t="str">
            <v>0,00</v>
          </cell>
        </row>
        <row r="8">
          <cell r="B8" t="str">
            <v>0,00</v>
          </cell>
        </row>
        <row r="12">
          <cell r="B12" t="str">
            <v>0,07</v>
          </cell>
        </row>
        <row r="13">
          <cell r="B13" t="str">
            <v>0,912</v>
          </cell>
        </row>
        <row r="14">
          <cell r="B14" t="str">
            <v>0,40</v>
          </cell>
        </row>
        <row r="15">
          <cell r="B15" t="str">
            <v>1,00</v>
          </cell>
        </row>
        <row r="16">
          <cell r="B16" t="str">
            <v>0,00</v>
          </cell>
        </row>
        <row r="17">
          <cell r="B17" t="str">
            <v>0,00</v>
          </cell>
        </row>
        <row r="20">
          <cell r="B20">
            <v>10</v>
          </cell>
        </row>
        <row r="21">
          <cell r="B21">
            <v>5</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view="pageBreakPreview" zoomScaleNormal="70" zoomScaleSheetLayoutView="100" workbookViewId="0">
      <selection activeCell="A21" sqref="A21"/>
    </sheetView>
  </sheetViews>
  <sheetFormatPr defaultColWidth="9.140625" defaultRowHeight="14.25"/>
  <cols>
    <col min="1" max="1" width="44.140625" style="1" customWidth="1"/>
    <col min="2" max="2" width="22.7109375" style="16" bestFit="1" customWidth="1"/>
    <col min="3" max="3" width="19.7109375" style="16" customWidth="1"/>
    <col min="4" max="4" width="21.7109375" style="16" customWidth="1"/>
    <col min="5" max="5" width="38.5703125" style="1" customWidth="1"/>
    <col min="6" max="256" width="9.140625" style="1"/>
    <col min="257" max="257" width="44.140625" style="1" customWidth="1"/>
    <col min="258" max="258" width="23.5703125" style="1" customWidth="1"/>
    <col min="259" max="259" width="19.7109375" style="1" customWidth="1"/>
    <col min="260" max="260" width="21.7109375" style="1" customWidth="1"/>
    <col min="261" max="261" width="38.5703125" style="1" customWidth="1"/>
    <col min="262" max="512" width="9.140625" style="1"/>
    <col min="513" max="513" width="44.140625" style="1" customWidth="1"/>
    <col min="514" max="514" width="23.5703125" style="1" customWidth="1"/>
    <col min="515" max="515" width="19.7109375" style="1" customWidth="1"/>
    <col min="516" max="516" width="21.7109375" style="1" customWidth="1"/>
    <col min="517" max="517" width="38.5703125" style="1" customWidth="1"/>
    <col min="518" max="768" width="9.140625" style="1"/>
    <col min="769" max="769" width="44.140625" style="1" customWidth="1"/>
    <col min="770" max="770" width="23.5703125" style="1" customWidth="1"/>
    <col min="771" max="771" width="19.7109375" style="1" customWidth="1"/>
    <col min="772" max="772" width="21.7109375" style="1" customWidth="1"/>
    <col min="773" max="773" width="38.5703125" style="1" customWidth="1"/>
    <col min="774" max="1024" width="9.140625" style="1"/>
    <col min="1025" max="1025" width="44.140625" style="1" customWidth="1"/>
    <col min="1026" max="1026" width="23.5703125" style="1" customWidth="1"/>
    <col min="1027" max="1027" width="19.7109375" style="1" customWidth="1"/>
    <col min="1028" max="1028" width="21.7109375" style="1" customWidth="1"/>
    <col min="1029" max="1029" width="38.5703125" style="1" customWidth="1"/>
    <col min="1030" max="1280" width="9.140625" style="1"/>
    <col min="1281" max="1281" width="44.140625" style="1" customWidth="1"/>
    <col min="1282" max="1282" width="23.5703125" style="1" customWidth="1"/>
    <col min="1283" max="1283" width="19.7109375" style="1" customWidth="1"/>
    <col min="1284" max="1284" width="21.7109375" style="1" customWidth="1"/>
    <col min="1285" max="1285" width="38.5703125" style="1" customWidth="1"/>
    <col min="1286" max="1536" width="9.140625" style="1"/>
    <col min="1537" max="1537" width="44.140625" style="1" customWidth="1"/>
    <col min="1538" max="1538" width="23.5703125" style="1" customWidth="1"/>
    <col min="1539" max="1539" width="19.7109375" style="1" customWidth="1"/>
    <col min="1540" max="1540" width="21.7109375" style="1" customWidth="1"/>
    <col min="1541" max="1541" width="38.5703125" style="1" customWidth="1"/>
    <col min="1542" max="1792" width="9.140625" style="1"/>
    <col min="1793" max="1793" width="44.140625" style="1" customWidth="1"/>
    <col min="1794" max="1794" width="23.5703125" style="1" customWidth="1"/>
    <col min="1795" max="1795" width="19.7109375" style="1" customWidth="1"/>
    <col min="1796" max="1796" width="21.7109375" style="1" customWidth="1"/>
    <col min="1797" max="1797" width="38.5703125" style="1" customWidth="1"/>
    <col min="1798" max="2048" width="9.140625" style="1"/>
    <col min="2049" max="2049" width="44.140625" style="1" customWidth="1"/>
    <col min="2050" max="2050" width="23.5703125" style="1" customWidth="1"/>
    <col min="2051" max="2051" width="19.7109375" style="1" customWidth="1"/>
    <col min="2052" max="2052" width="21.7109375" style="1" customWidth="1"/>
    <col min="2053" max="2053" width="38.5703125" style="1" customWidth="1"/>
    <col min="2054" max="2304" width="9.140625" style="1"/>
    <col min="2305" max="2305" width="44.140625" style="1" customWidth="1"/>
    <col min="2306" max="2306" width="23.5703125" style="1" customWidth="1"/>
    <col min="2307" max="2307" width="19.7109375" style="1" customWidth="1"/>
    <col min="2308" max="2308" width="21.7109375" style="1" customWidth="1"/>
    <col min="2309" max="2309" width="38.5703125" style="1" customWidth="1"/>
    <col min="2310" max="2560" width="9.140625" style="1"/>
    <col min="2561" max="2561" width="44.140625" style="1" customWidth="1"/>
    <col min="2562" max="2562" width="23.5703125" style="1" customWidth="1"/>
    <col min="2563" max="2563" width="19.7109375" style="1" customWidth="1"/>
    <col min="2564" max="2564" width="21.7109375" style="1" customWidth="1"/>
    <col min="2565" max="2565" width="38.5703125" style="1" customWidth="1"/>
    <col min="2566" max="2816" width="9.140625" style="1"/>
    <col min="2817" max="2817" width="44.140625" style="1" customWidth="1"/>
    <col min="2818" max="2818" width="23.5703125" style="1" customWidth="1"/>
    <col min="2819" max="2819" width="19.7109375" style="1" customWidth="1"/>
    <col min="2820" max="2820" width="21.7109375" style="1" customWidth="1"/>
    <col min="2821" max="2821" width="38.5703125" style="1" customWidth="1"/>
    <col min="2822" max="3072" width="9.140625" style="1"/>
    <col min="3073" max="3073" width="44.140625" style="1" customWidth="1"/>
    <col min="3074" max="3074" width="23.5703125" style="1" customWidth="1"/>
    <col min="3075" max="3075" width="19.7109375" style="1" customWidth="1"/>
    <col min="3076" max="3076" width="21.7109375" style="1" customWidth="1"/>
    <col min="3077" max="3077" width="38.5703125" style="1" customWidth="1"/>
    <col min="3078" max="3328" width="9.140625" style="1"/>
    <col min="3329" max="3329" width="44.140625" style="1" customWidth="1"/>
    <col min="3330" max="3330" width="23.5703125" style="1" customWidth="1"/>
    <col min="3331" max="3331" width="19.7109375" style="1" customWidth="1"/>
    <col min="3332" max="3332" width="21.7109375" style="1" customWidth="1"/>
    <col min="3333" max="3333" width="38.5703125" style="1" customWidth="1"/>
    <col min="3334" max="3584" width="9.140625" style="1"/>
    <col min="3585" max="3585" width="44.140625" style="1" customWidth="1"/>
    <col min="3586" max="3586" width="23.5703125" style="1" customWidth="1"/>
    <col min="3587" max="3587" width="19.7109375" style="1" customWidth="1"/>
    <col min="3588" max="3588" width="21.7109375" style="1" customWidth="1"/>
    <col min="3589" max="3589" width="38.5703125" style="1" customWidth="1"/>
    <col min="3590" max="3840" width="9.140625" style="1"/>
    <col min="3841" max="3841" width="44.140625" style="1" customWidth="1"/>
    <col min="3842" max="3842" width="23.5703125" style="1" customWidth="1"/>
    <col min="3843" max="3843" width="19.7109375" style="1" customWidth="1"/>
    <col min="3844" max="3844" width="21.7109375" style="1" customWidth="1"/>
    <col min="3845" max="3845" width="38.5703125" style="1" customWidth="1"/>
    <col min="3846" max="4096" width="9.140625" style="1"/>
    <col min="4097" max="4097" width="44.140625" style="1" customWidth="1"/>
    <col min="4098" max="4098" width="23.5703125" style="1" customWidth="1"/>
    <col min="4099" max="4099" width="19.7109375" style="1" customWidth="1"/>
    <col min="4100" max="4100" width="21.7109375" style="1" customWidth="1"/>
    <col min="4101" max="4101" width="38.5703125" style="1" customWidth="1"/>
    <col min="4102" max="4352" width="9.140625" style="1"/>
    <col min="4353" max="4353" width="44.140625" style="1" customWidth="1"/>
    <col min="4354" max="4354" width="23.5703125" style="1" customWidth="1"/>
    <col min="4355" max="4355" width="19.7109375" style="1" customWidth="1"/>
    <col min="4356" max="4356" width="21.7109375" style="1" customWidth="1"/>
    <col min="4357" max="4357" width="38.5703125" style="1" customWidth="1"/>
    <col min="4358" max="4608" width="9.140625" style="1"/>
    <col min="4609" max="4609" width="44.140625" style="1" customWidth="1"/>
    <col min="4610" max="4610" width="23.5703125" style="1" customWidth="1"/>
    <col min="4611" max="4611" width="19.7109375" style="1" customWidth="1"/>
    <col min="4612" max="4612" width="21.7109375" style="1" customWidth="1"/>
    <col min="4613" max="4613" width="38.5703125" style="1" customWidth="1"/>
    <col min="4614" max="4864" width="9.140625" style="1"/>
    <col min="4865" max="4865" width="44.140625" style="1" customWidth="1"/>
    <col min="4866" max="4866" width="23.5703125" style="1" customWidth="1"/>
    <col min="4867" max="4867" width="19.7109375" style="1" customWidth="1"/>
    <col min="4868" max="4868" width="21.7109375" style="1" customWidth="1"/>
    <col min="4869" max="4869" width="38.5703125" style="1" customWidth="1"/>
    <col min="4870" max="5120" width="9.140625" style="1"/>
    <col min="5121" max="5121" width="44.140625" style="1" customWidth="1"/>
    <col min="5122" max="5122" width="23.5703125" style="1" customWidth="1"/>
    <col min="5123" max="5123" width="19.7109375" style="1" customWidth="1"/>
    <col min="5124" max="5124" width="21.7109375" style="1" customWidth="1"/>
    <col min="5125" max="5125" width="38.5703125" style="1" customWidth="1"/>
    <col min="5126" max="5376" width="9.140625" style="1"/>
    <col min="5377" max="5377" width="44.140625" style="1" customWidth="1"/>
    <col min="5378" max="5378" width="23.5703125" style="1" customWidth="1"/>
    <col min="5379" max="5379" width="19.7109375" style="1" customWidth="1"/>
    <col min="5380" max="5380" width="21.7109375" style="1" customWidth="1"/>
    <col min="5381" max="5381" width="38.5703125" style="1" customWidth="1"/>
    <col min="5382" max="5632" width="9.140625" style="1"/>
    <col min="5633" max="5633" width="44.140625" style="1" customWidth="1"/>
    <col min="5634" max="5634" width="23.5703125" style="1" customWidth="1"/>
    <col min="5635" max="5635" width="19.7109375" style="1" customWidth="1"/>
    <col min="5636" max="5636" width="21.7109375" style="1" customWidth="1"/>
    <col min="5637" max="5637" width="38.5703125" style="1" customWidth="1"/>
    <col min="5638" max="5888" width="9.140625" style="1"/>
    <col min="5889" max="5889" width="44.140625" style="1" customWidth="1"/>
    <col min="5890" max="5890" width="23.5703125" style="1" customWidth="1"/>
    <col min="5891" max="5891" width="19.7109375" style="1" customWidth="1"/>
    <col min="5892" max="5892" width="21.7109375" style="1" customWidth="1"/>
    <col min="5893" max="5893" width="38.5703125" style="1" customWidth="1"/>
    <col min="5894" max="6144" width="9.140625" style="1"/>
    <col min="6145" max="6145" width="44.140625" style="1" customWidth="1"/>
    <col min="6146" max="6146" width="23.5703125" style="1" customWidth="1"/>
    <col min="6147" max="6147" width="19.7109375" style="1" customWidth="1"/>
    <col min="6148" max="6148" width="21.7109375" style="1" customWidth="1"/>
    <col min="6149" max="6149" width="38.5703125" style="1" customWidth="1"/>
    <col min="6150" max="6400" width="9.140625" style="1"/>
    <col min="6401" max="6401" width="44.140625" style="1" customWidth="1"/>
    <col min="6402" max="6402" width="23.5703125" style="1" customWidth="1"/>
    <col min="6403" max="6403" width="19.7109375" style="1" customWidth="1"/>
    <col min="6404" max="6404" width="21.7109375" style="1" customWidth="1"/>
    <col min="6405" max="6405" width="38.5703125" style="1" customWidth="1"/>
    <col min="6406" max="6656" width="9.140625" style="1"/>
    <col min="6657" max="6657" width="44.140625" style="1" customWidth="1"/>
    <col min="6658" max="6658" width="23.5703125" style="1" customWidth="1"/>
    <col min="6659" max="6659" width="19.7109375" style="1" customWidth="1"/>
    <col min="6660" max="6660" width="21.7109375" style="1" customWidth="1"/>
    <col min="6661" max="6661" width="38.5703125" style="1" customWidth="1"/>
    <col min="6662" max="6912" width="9.140625" style="1"/>
    <col min="6913" max="6913" width="44.140625" style="1" customWidth="1"/>
    <col min="6914" max="6914" width="23.5703125" style="1" customWidth="1"/>
    <col min="6915" max="6915" width="19.7109375" style="1" customWidth="1"/>
    <col min="6916" max="6916" width="21.7109375" style="1" customWidth="1"/>
    <col min="6917" max="6917" width="38.5703125" style="1" customWidth="1"/>
    <col min="6918" max="7168" width="9.140625" style="1"/>
    <col min="7169" max="7169" width="44.140625" style="1" customWidth="1"/>
    <col min="7170" max="7170" width="23.5703125" style="1" customWidth="1"/>
    <col min="7171" max="7171" width="19.7109375" style="1" customWidth="1"/>
    <col min="7172" max="7172" width="21.7109375" style="1" customWidth="1"/>
    <col min="7173" max="7173" width="38.5703125" style="1" customWidth="1"/>
    <col min="7174" max="7424" width="9.140625" style="1"/>
    <col min="7425" max="7425" width="44.140625" style="1" customWidth="1"/>
    <col min="7426" max="7426" width="23.5703125" style="1" customWidth="1"/>
    <col min="7427" max="7427" width="19.7109375" style="1" customWidth="1"/>
    <col min="7428" max="7428" width="21.7109375" style="1" customWidth="1"/>
    <col min="7429" max="7429" width="38.5703125" style="1" customWidth="1"/>
    <col min="7430" max="7680" width="9.140625" style="1"/>
    <col min="7681" max="7681" width="44.140625" style="1" customWidth="1"/>
    <col min="7682" max="7682" width="23.5703125" style="1" customWidth="1"/>
    <col min="7683" max="7683" width="19.7109375" style="1" customWidth="1"/>
    <col min="7684" max="7684" width="21.7109375" style="1" customWidth="1"/>
    <col min="7685" max="7685" width="38.5703125" style="1" customWidth="1"/>
    <col min="7686" max="7936" width="9.140625" style="1"/>
    <col min="7937" max="7937" width="44.140625" style="1" customWidth="1"/>
    <col min="7938" max="7938" width="23.5703125" style="1" customWidth="1"/>
    <col min="7939" max="7939" width="19.7109375" style="1" customWidth="1"/>
    <col min="7940" max="7940" width="21.7109375" style="1" customWidth="1"/>
    <col min="7941" max="7941" width="38.5703125" style="1" customWidth="1"/>
    <col min="7942" max="8192" width="9.140625" style="1"/>
    <col min="8193" max="8193" width="44.140625" style="1" customWidth="1"/>
    <col min="8194" max="8194" width="23.5703125" style="1" customWidth="1"/>
    <col min="8195" max="8195" width="19.7109375" style="1" customWidth="1"/>
    <col min="8196" max="8196" width="21.7109375" style="1" customWidth="1"/>
    <col min="8197" max="8197" width="38.5703125" style="1" customWidth="1"/>
    <col min="8198" max="8448" width="9.140625" style="1"/>
    <col min="8449" max="8449" width="44.140625" style="1" customWidth="1"/>
    <col min="8450" max="8450" width="23.5703125" style="1" customWidth="1"/>
    <col min="8451" max="8451" width="19.7109375" style="1" customWidth="1"/>
    <col min="8452" max="8452" width="21.7109375" style="1" customWidth="1"/>
    <col min="8453" max="8453" width="38.5703125" style="1" customWidth="1"/>
    <col min="8454" max="8704" width="9.140625" style="1"/>
    <col min="8705" max="8705" width="44.140625" style="1" customWidth="1"/>
    <col min="8706" max="8706" width="23.5703125" style="1" customWidth="1"/>
    <col min="8707" max="8707" width="19.7109375" style="1" customWidth="1"/>
    <col min="8708" max="8708" width="21.7109375" style="1" customWidth="1"/>
    <col min="8709" max="8709" width="38.5703125" style="1" customWidth="1"/>
    <col min="8710" max="8960" width="9.140625" style="1"/>
    <col min="8961" max="8961" width="44.140625" style="1" customWidth="1"/>
    <col min="8962" max="8962" width="23.5703125" style="1" customWidth="1"/>
    <col min="8963" max="8963" width="19.7109375" style="1" customWidth="1"/>
    <col min="8964" max="8964" width="21.7109375" style="1" customWidth="1"/>
    <col min="8965" max="8965" width="38.5703125" style="1" customWidth="1"/>
    <col min="8966" max="9216" width="9.140625" style="1"/>
    <col min="9217" max="9217" width="44.140625" style="1" customWidth="1"/>
    <col min="9218" max="9218" width="23.5703125" style="1" customWidth="1"/>
    <col min="9219" max="9219" width="19.7109375" style="1" customWidth="1"/>
    <col min="9220" max="9220" width="21.7109375" style="1" customWidth="1"/>
    <col min="9221" max="9221" width="38.5703125" style="1" customWidth="1"/>
    <col min="9222" max="9472" width="9.140625" style="1"/>
    <col min="9473" max="9473" width="44.140625" style="1" customWidth="1"/>
    <col min="9474" max="9474" width="23.5703125" style="1" customWidth="1"/>
    <col min="9475" max="9475" width="19.7109375" style="1" customWidth="1"/>
    <col min="9476" max="9476" width="21.7109375" style="1" customWidth="1"/>
    <col min="9477" max="9477" width="38.5703125" style="1" customWidth="1"/>
    <col min="9478" max="9728" width="9.140625" style="1"/>
    <col min="9729" max="9729" width="44.140625" style="1" customWidth="1"/>
    <col min="9730" max="9730" width="23.5703125" style="1" customWidth="1"/>
    <col min="9731" max="9731" width="19.7109375" style="1" customWidth="1"/>
    <col min="9732" max="9732" width="21.7109375" style="1" customWidth="1"/>
    <col min="9733" max="9733" width="38.5703125" style="1" customWidth="1"/>
    <col min="9734" max="9984" width="9.140625" style="1"/>
    <col min="9985" max="9985" width="44.140625" style="1" customWidth="1"/>
    <col min="9986" max="9986" width="23.5703125" style="1" customWidth="1"/>
    <col min="9987" max="9987" width="19.7109375" style="1" customWidth="1"/>
    <col min="9988" max="9988" width="21.7109375" style="1" customWidth="1"/>
    <col min="9989" max="9989" width="38.5703125" style="1" customWidth="1"/>
    <col min="9990" max="10240" width="9.140625" style="1"/>
    <col min="10241" max="10241" width="44.140625" style="1" customWidth="1"/>
    <col min="10242" max="10242" width="23.5703125" style="1" customWidth="1"/>
    <col min="10243" max="10243" width="19.7109375" style="1" customWidth="1"/>
    <col min="10244" max="10244" width="21.7109375" style="1" customWidth="1"/>
    <col min="10245" max="10245" width="38.5703125" style="1" customWidth="1"/>
    <col min="10246" max="10496" width="9.140625" style="1"/>
    <col min="10497" max="10497" width="44.140625" style="1" customWidth="1"/>
    <col min="10498" max="10498" width="23.5703125" style="1" customWidth="1"/>
    <col min="10499" max="10499" width="19.7109375" style="1" customWidth="1"/>
    <col min="10500" max="10500" width="21.7109375" style="1" customWidth="1"/>
    <col min="10501" max="10501" width="38.5703125" style="1" customWidth="1"/>
    <col min="10502" max="10752" width="9.140625" style="1"/>
    <col min="10753" max="10753" width="44.140625" style="1" customWidth="1"/>
    <col min="10754" max="10754" width="23.5703125" style="1" customWidth="1"/>
    <col min="10755" max="10755" width="19.7109375" style="1" customWidth="1"/>
    <col min="10756" max="10756" width="21.7109375" style="1" customWidth="1"/>
    <col min="10757" max="10757" width="38.5703125" style="1" customWidth="1"/>
    <col min="10758" max="11008" width="9.140625" style="1"/>
    <col min="11009" max="11009" width="44.140625" style="1" customWidth="1"/>
    <col min="11010" max="11010" width="23.5703125" style="1" customWidth="1"/>
    <col min="11011" max="11011" width="19.7109375" style="1" customWidth="1"/>
    <col min="11012" max="11012" width="21.7109375" style="1" customWidth="1"/>
    <col min="11013" max="11013" width="38.5703125" style="1" customWidth="1"/>
    <col min="11014" max="11264" width="9.140625" style="1"/>
    <col min="11265" max="11265" width="44.140625" style="1" customWidth="1"/>
    <col min="11266" max="11266" width="23.5703125" style="1" customWidth="1"/>
    <col min="11267" max="11267" width="19.7109375" style="1" customWidth="1"/>
    <col min="11268" max="11268" width="21.7109375" style="1" customWidth="1"/>
    <col min="11269" max="11269" width="38.5703125" style="1" customWidth="1"/>
    <col min="11270" max="11520" width="9.140625" style="1"/>
    <col min="11521" max="11521" width="44.140625" style="1" customWidth="1"/>
    <col min="11522" max="11522" width="23.5703125" style="1" customWidth="1"/>
    <col min="11523" max="11523" width="19.7109375" style="1" customWidth="1"/>
    <col min="11524" max="11524" width="21.7109375" style="1" customWidth="1"/>
    <col min="11525" max="11525" width="38.5703125" style="1" customWidth="1"/>
    <col min="11526" max="11776" width="9.140625" style="1"/>
    <col min="11777" max="11777" width="44.140625" style="1" customWidth="1"/>
    <col min="11778" max="11778" width="23.5703125" style="1" customWidth="1"/>
    <col min="11779" max="11779" width="19.7109375" style="1" customWidth="1"/>
    <col min="11780" max="11780" width="21.7109375" style="1" customWidth="1"/>
    <col min="11781" max="11781" width="38.5703125" style="1" customWidth="1"/>
    <col min="11782" max="12032" width="9.140625" style="1"/>
    <col min="12033" max="12033" width="44.140625" style="1" customWidth="1"/>
    <col min="12034" max="12034" width="23.5703125" style="1" customWidth="1"/>
    <col min="12035" max="12035" width="19.7109375" style="1" customWidth="1"/>
    <col min="12036" max="12036" width="21.7109375" style="1" customWidth="1"/>
    <col min="12037" max="12037" width="38.5703125" style="1" customWidth="1"/>
    <col min="12038" max="12288" width="9.140625" style="1"/>
    <col min="12289" max="12289" width="44.140625" style="1" customWidth="1"/>
    <col min="12290" max="12290" width="23.5703125" style="1" customWidth="1"/>
    <col min="12291" max="12291" width="19.7109375" style="1" customWidth="1"/>
    <col min="12292" max="12292" width="21.7109375" style="1" customWidth="1"/>
    <col min="12293" max="12293" width="38.5703125" style="1" customWidth="1"/>
    <col min="12294" max="12544" width="9.140625" style="1"/>
    <col min="12545" max="12545" width="44.140625" style="1" customWidth="1"/>
    <col min="12546" max="12546" width="23.5703125" style="1" customWidth="1"/>
    <col min="12547" max="12547" width="19.7109375" style="1" customWidth="1"/>
    <col min="12548" max="12548" width="21.7109375" style="1" customWidth="1"/>
    <col min="12549" max="12549" width="38.5703125" style="1" customWidth="1"/>
    <col min="12550" max="12800" width="9.140625" style="1"/>
    <col min="12801" max="12801" width="44.140625" style="1" customWidth="1"/>
    <col min="12802" max="12802" width="23.5703125" style="1" customWidth="1"/>
    <col min="12803" max="12803" width="19.7109375" style="1" customWidth="1"/>
    <col min="12804" max="12804" width="21.7109375" style="1" customWidth="1"/>
    <col min="12805" max="12805" width="38.5703125" style="1" customWidth="1"/>
    <col min="12806" max="13056" width="9.140625" style="1"/>
    <col min="13057" max="13057" width="44.140625" style="1" customWidth="1"/>
    <col min="13058" max="13058" width="23.5703125" style="1" customWidth="1"/>
    <col min="13059" max="13059" width="19.7109375" style="1" customWidth="1"/>
    <col min="13060" max="13060" width="21.7109375" style="1" customWidth="1"/>
    <col min="13061" max="13061" width="38.5703125" style="1" customWidth="1"/>
    <col min="13062" max="13312" width="9.140625" style="1"/>
    <col min="13313" max="13313" width="44.140625" style="1" customWidth="1"/>
    <col min="13314" max="13314" width="23.5703125" style="1" customWidth="1"/>
    <col min="13315" max="13315" width="19.7109375" style="1" customWidth="1"/>
    <col min="13316" max="13316" width="21.7109375" style="1" customWidth="1"/>
    <col min="13317" max="13317" width="38.5703125" style="1" customWidth="1"/>
    <col min="13318" max="13568" width="9.140625" style="1"/>
    <col min="13569" max="13569" width="44.140625" style="1" customWidth="1"/>
    <col min="13570" max="13570" width="23.5703125" style="1" customWidth="1"/>
    <col min="13571" max="13571" width="19.7109375" style="1" customWidth="1"/>
    <col min="13572" max="13572" width="21.7109375" style="1" customWidth="1"/>
    <col min="13573" max="13573" width="38.5703125" style="1" customWidth="1"/>
    <col min="13574" max="13824" width="9.140625" style="1"/>
    <col min="13825" max="13825" width="44.140625" style="1" customWidth="1"/>
    <col min="13826" max="13826" width="23.5703125" style="1" customWidth="1"/>
    <col min="13827" max="13827" width="19.7109375" style="1" customWidth="1"/>
    <col min="13828" max="13828" width="21.7109375" style="1" customWidth="1"/>
    <col min="13829" max="13829" width="38.5703125" style="1" customWidth="1"/>
    <col min="13830" max="14080" width="9.140625" style="1"/>
    <col min="14081" max="14081" width="44.140625" style="1" customWidth="1"/>
    <col min="14082" max="14082" width="23.5703125" style="1" customWidth="1"/>
    <col min="14083" max="14083" width="19.7109375" style="1" customWidth="1"/>
    <col min="14084" max="14084" width="21.7109375" style="1" customWidth="1"/>
    <col min="14085" max="14085" width="38.5703125" style="1" customWidth="1"/>
    <col min="14086" max="14336" width="9.140625" style="1"/>
    <col min="14337" max="14337" width="44.140625" style="1" customWidth="1"/>
    <col min="14338" max="14338" width="23.5703125" style="1" customWidth="1"/>
    <col min="14339" max="14339" width="19.7109375" style="1" customWidth="1"/>
    <col min="14340" max="14340" width="21.7109375" style="1" customWidth="1"/>
    <col min="14341" max="14341" width="38.5703125" style="1" customWidth="1"/>
    <col min="14342" max="14592" width="9.140625" style="1"/>
    <col min="14593" max="14593" width="44.140625" style="1" customWidth="1"/>
    <col min="14594" max="14594" width="23.5703125" style="1" customWidth="1"/>
    <col min="14595" max="14595" width="19.7109375" style="1" customWidth="1"/>
    <col min="14596" max="14596" width="21.7109375" style="1" customWidth="1"/>
    <col min="14597" max="14597" width="38.5703125" style="1" customWidth="1"/>
    <col min="14598" max="14848" width="9.140625" style="1"/>
    <col min="14849" max="14849" width="44.140625" style="1" customWidth="1"/>
    <col min="14850" max="14850" width="23.5703125" style="1" customWidth="1"/>
    <col min="14851" max="14851" width="19.7109375" style="1" customWidth="1"/>
    <col min="14852" max="14852" width="21.7109375" style="1" customWidth="1"/>
    <col min="14853" max="14853" width="38.5703125" style="1" customWidth="1"/>
    <col min="14854" max="15104" width="9.140625" style="1"/>
    <col min="15105" max="15105" width="44.140625" style="1" customWidth="1"/>
    <col min="15106" max="15106" width="23.5703125" style="1" customWidth="1"/>
    <col min="15107" max="15107" width="19.7109375" style="1" customWidth="1"/>
    <col min="15108" max="15108" width="21.7109375" style="1" customWidth="1"/>
    <col min="15109" max="15109" width="38.5703125" style="1" customWidth="1"/>
    <col min="15110" max="15360" width="9.140625" style="1"/>
    <col min="15361" max="15361" width="44.140625" style="1" customWidth="1"/>
    <col min="15362" max="15362" width="23.5703125" style="1" customWidth="1"/>
    <col min="15363" max="15363" width="19.7109375" style="1" customWidth="1"/>
    <col min="15364" max="15364" width="21.7109375" style="1" customWidth="1"/>
    <col min="15365" max="15365" width="38.5703125" style="1" customWidth="1"/>
    <col min="15366" max="15616" width="9.140625" style="1"/>
    <col min="15617" max="15617" width="44.140625" style="1" customWidth="1"/>
    <col min="15618" max="15618" width="23.5703125" style="1" customWidth="1"/>
    <col min="15619" max="15619" width="19.7109375" style="1" customWidth="1"/>
    <col min="15620" max="15620" width="21.7109375" style="1" customWidth="1"/>
    <col min="15621" max="15621" width="38.5703125" style="1" customWidth="1"/>
    <col min="15622" max="15872" width="9.140625" style="1"/>
    <col min="15873" max="15873" width="44.140625" style="1" customWidth="1"/>
    <col min="15874" max="15874" width="23.5703125" style="1" customWidth="1"/>
    <col min="15875" max="15875" width="19.7109375" style="1" customWidth="1"/>
    <col min="15876" max="15876" width="21.7109375" style="1" customWidth="1"/>
    <col min="15877" max="15877" width="38.5703125" style="1" customWidth="1"/>
    <col min="15878" max="16128" width="9.140625" style="1"/>
    <col min="16129" max="16129" width="44.140625" style="1" customWidth="1"/>
    <col min="16130" max="16130" width="23.5703125" style="1" customWidth="1"/>
    <col min="16131" max="16131" width="19.7109375" style="1" customWidth="1"/>
    <col min="16132" max="16132" width="21.7109375" style="1" customWidth="1"/>
    <col min="16133" max="16133" width="38.5703125" style="1" customWidth="1"/>
    <col min="16134" max="16384" width="9.140625" style="1"/>
  </cols>
  <sheetData>
    <row r="1" spans="1:5" ht="33" customHeight="1">
      <c r="A1" s="1073" t="s">
        <v>3046</v>
      </c>
      <c r="B1" s="1074"/>
      <c r="C1" s="1074"/>
      <c r="D1" s="1074"/>
      <c r="E1" s="1075"/>
    </row>
    <row r="2" spans="1:5" ht="17.25" customHeight="1">
      <c r="A2" s="1076" t="s">
        <v>0</v>
      </c>
      <c r="B2" s="1077"/>
      <c r="C2" s="1077"/>
      <c r="D2" s="1077"/>
      <c r="E2" s="1078"/>
    </row>
    <row r="3" spans="1:5" ht="43.5" customHeight="1" thickBot="1">
      <c r="A3" s="1079"/>
      <c r="B3" s="1077"/>
      <c r="C3" s="1077"/>
      <c r="D3" s="1077"/>
      <c r="E3" s="1078"/>
    </row>
    <row r="4" spans="1:5">
      <c r="A4" s="1080" t="s">
        <v>1</v>
      </c>
      <c r="B4" s="1081" t="s">
        <v>2</v>
      </c>
      <c r="C4" s="1082"/>
      <c r="D4" s="1082"/>
      <c r="E4" s="1083"/>
    </row>
    <row r="5" spans="1:5" ht="15" thickBot="1">
      <c r="A5" s="1084" t="s">
        <v>3</v>
      </c>
      <c r="B5" s="1085" t="s">
        <v>4</v>
      </c>
      <c r="C5" s="1085" t="s">
        <v>5</v>
      </c>
      <c r="D5" s="1085" t="s">
        <v>6</v>
      </c>
      <c r="E5" s="1086" t="s">
        <v>7</v>
      </c>
    </row>
    <row r="6" spans="1:5" ht="15" thickTop="1">
      <c r="A6" s="2" t="s">
        <v>8</v>
      </c>
      <c r="B6" s="3">
        <f>'ST - Krycí list'!Zaklad5</f>
        <v>550000</v>
      </c>
      <c r="C6" s="3">
        <f>B6*0.15</f>
        <v>82500</v>
      </c>
      <c r="D6" s="3">
        <f>B6+C6</f>
        <v>632500</v>
      </c>
      <c r="E6" s="4"/>
    </row>
    <row r="7" spans="1:5">
      <c r="A7" s="2" t="s">
        <v>9</v>
      </c>
      <c r="B7" s="3">
        <f>'BP - Krycí list'!Zaklad5</f>
        <v>0</v>
      </c>
      <c r="C7" s="3">
        <f t="shared" ref="C7:C15" si="0">B7*0.15</f>
        <v>0</v>
      </c>
      <c r="D7" s="3">
        <f t="shared" ref="D7:D15" si="1">B7+C7</f>
        <v>0</v>
      </c>
      <c r="E7" s="4"/>
    </row>
    <row r="8" spans="1:5">
      <c r="A8" s="5" t="s">
        <v>10</v>
      </c>
      <c r="B8" s="6">
        <f>'ZTI - Krycí list'!ZakladDPHSni</f>
        <v>0</v>
      </c>
      <c r="C8" s="3">
        <f t="shared" si="0"/>
        <v>0</v>
      </c>
      <c r="D8" s="3">
        <f t="shared" si="1"/>
        <v>0</v>
      </c>
      <c r="E8" s="7"/>
    </row>
    <row r="9" spans="1:5">
      <c r="A9" s="5" t="s">
        <v>11</v>
      </c>
      <c r="B9" s="6">
        <f>'ESL - Krycí list'!I52</f>
        <v>0</v>
      </c>
      <c r="C9" s="3">
        <f t="shared" si="0"/>
        <v>0</v>
      </c>
      <c r="D9" s="3">
        <f t="shared" si="1"/>
        <v>0</v>
      </c>
      <c r="E9" s="7"/>
    </row>
    <row r="10" spans="1:5">
      <c r="A10" s="5" t="s">
        <v>12</v>
      </c>
      <c r="B10" s="6">
        <f>SLP!F137</f>
        <v>0</v>
      </c>
      <c r="C10" s="3">
        <f t="shared" si="0"/>
        <v>0</v>
      </c>
      <c r="D10" s="3">
        <f t="shared" si="1"/>
        <v>0</v>
      </c>
      <c r="E10" s="7"/>
    </row>
    <row r="11" spans="1:5">
      <c r="A11" s="5" t="s">
        <v>13</v>
      </c>
      <c r="B11" s="6">
        <f>'MaR - Krycí list'!C37</f>
        <v>0</v>
      </c>
      <c r="C11" s="3">
        <f t="shared" si="0"/>
        <v>0</v>
      </c>
      <c r="D11" s="3">
        <f t="shared" si="1"/>
        <v>0</v>
      </c>
      <c r="E11" s="7"/>
    </row>
    <row r="12" spans="1:5">
      <c r="A12" s="5" t="s">
        <v>14</v>
      </c>
      <c r="B12" s="6">
        <f>LDP!E34</f>
        <v>0</v>
      </c>
      <c r="C12" s="3">
        <f t="shared" si="0"/>
        <v>0</v>
      </c>
      <c r="D12" s="3">
        <f t="shared" si="1"/>
        <v>0</v>
      </c>
      <c r="E12" s="7"/>
    </row>
    <row r="13" spans="1:5">
      <c r="A13" s="5" t="s">
        <v>15</v>
      </c>
      <c r="B13" s="6">
        <f>Zaklad5</f>
        <v>66933</v>
      </c>
      <c r="C13" s="3">
        <f t="shared" si="0"/>
        <v>10039.949999999999</v>
      </c>
      <c r="D13" s="3">
        <f t="shared" si="1"/>
        <v>76972.95</v>
      </c>
      <c r="E13" s="7"/>
    </row>
    <row r="14" spans="1:5">
      <c r="A14" s="8" t="s">
        <v>16</v>
      </c>
      <c r="B14" s="9">
        <f>'VZT - SO 01'!G152</f>
        <v>0</v>
      </c>
      <c r="C14" s="3">
        <f t="shared" si="0"/>
        <v>0</v>
      </c>
      <c r="D14" s="3">
        <f t="shared" si="1"/>
        <v>0</v>
      </c>
      <c r="E14" s="10"/>
    </row>
    <row r="15" spans="1:5" ht="15" thickBot="1">
      <c r="A15" s="11" t="s">
        <v>17</v>
      </c>
      <c r="B15" s="12">
        <f>'VZT - SO 02'!G54</f>
        <v>0</v>
      </c>
      <c r="C15" s="12">
        <f t="shared" si="0"/>
        <v>0</v>
      </c>
      <c r="D15" s="12">
        <f t="shared" si="1"/>
        <v>0</v>
      </c>
      <c r="E15" s="13" t="s">
        <v>18</v>
      </c>
    </row>
    <row r="16" spans="1:5" ht="15.75" thickTop="1" thickBot="1">
      <c r="B16" s="1"/>
      <c r="C16" s="1"/>
      <c r="D16" s="1"/>
    </row>
    <row r="17" spans="1:5" ht="28.5" customHeight="1" thickBot="1">
      <c r="A17" s="1087" t="s">
        <v>19</v>
      </c>
      <c r="B17" s="1088">
        <f>SUM(B6:B15)</f>
        <v>616933</v>
      </c>
      <c r="C17" s="1089">
        <f>SUM(C6:C15)</f>
        <v>92539.95</v>
      </c>
      <c r="D17" s="1089">
        <f>SUM(D6:D15)</f>
        <v>709472.95</v>
      </c>
      <c r="E17" s="1090"/>
    </row>
    <row r="18" spans="1:5">
      <c r="A18" s="14"/>
      <c r="B18" s="15"/>
      <c r="C18" s="15"/>
      <c r="D18" s="15"/>
      <c r="E18" s="14"/>
    </row>
    <row r="19" spans="1:5">
      <c r="A19" s="14"/>
      <c r="B19" s="15"/>
      <c r="C19" s="15"/>
      <c r="D19" s="15"/>
      <c r="E19" s="14"/>
    </row>
    <row r="20" spans="1:5">
      <c r="A20" s="14"/>
      <c r="B20" s="15"/>
      <c r="C20" s="15"/>
      <c r="D20" s="15"/>
      <c r="E20" s="14"/>
    </row>
    <row r="21" spans="1:5">
      <c r="A21" s="14"/>
      <c r="B21" s="15"/>
      <c r="C21" s="15"/>
      <c r="D21" s="15"/>
      <c r="E21" s="14"/>
    </row>
    <row r="22" spans="1:5">
      <c r="A22" s="14"/>
      <c r="B22" s="15"/>
      <c r="C22" s="15"/>
      <c r="D22" s="15"/>
      <c r="E22" s="14"/>
    </row>
    <row r="23" spans="1:5">
      <c r="A23" s="14"/>
      <c r="B23" s="15"/>
      <c r="C23" s="15"/>
      <c r="D23" s="15"/>
      <c r="E23" s="14"/>
    </row>
    <row r="24" spans="1:5">
      <c r="A24" s="14"/>
      <c r="B24" s="15"/>
      <c r="C24" s="15"/>
      <c r="D24" s="15"/>
      <c r="E24" s="14"/>
    </row>
    <row r="25" spans="1:5">
      <c r="A25" s="14"/>
      <c r="B25" s="15"/>
      <c r="C25" s="15"/>
      <c r="D25" s="15"/>
      <c r="E25" s="14"/>
    </row>
    <row r="26" spans="1:5">
      <c r="A26" s="14"/>
      <c r="B26" s="15"/>
      <c r="C26" s="15"/>
      <c r="D26" s="15"/>
      <c r="E26" s="14"/>
    </row>
    <row r="27" spans="1:5">
      <c r="A27" s="14"/>
      <c r="B27" s="15"/>
      <c r="C27" s="15"/>
      <c r="D27" s="15"/>
      <c r="E27" s="14"/>
    </row>
    <row r="28" spans="1:5">
      <c r="A28" s="14"/>
      <c r="B28" s="15"/>
      <c r="C28" s="15"/>
      <c r="D28" s="15"/>
      <c r="E28" s="14"/>
    </row>
    <row r="29" spans="1:5">
      <c r="A29" s="14"/>
      <c r="B29" s="15"/>
      <c r="C29" s="15"/>
      <c r="D29" s="15"/>
      <c r="E29" s="14"/>
    </row>
    <row r="30" spans="1:5">
      <c r="A30" s="14"/>
      <c r="B30" s="15"/>
      <c r="C30" s="15"/>
      <c r="D30" s="15"/>
      <c r="E30" s="14"/>
    </row>
    <row r="31" spans="1:5">
      <c r="A31" s="14"/>
      <c r="B31" s="15"/>
      <c r="C31" s="15"/>
      <c r="D31" s="15"/>
      <c r="E31" s="14"/>
    </row>
    <row r="32" spans="1:5">
      <c r="A32" s="14"/>
      <c r="B32" s="15"/>
      <c r="C32" s="15"/>
      <c r="D32" s="15"/>
      <c r="E32" s="14"/>
    </row>
    <row r="33" spans="1:5">
      <c r="A33" s="14"/>
      <c r="B33" s="15"/>
      <c r="C33" s="15"/>
      <c r="D33" s="15"/>
      <c r="E33" s="14"/>
    </row>
    <row r="34" spans="1:5">
      <c r="A34" s="14"/>
      <c r="B34" s="15"/>
      <c r="C34" s="15"/>
      <c r="D34" s="15"/>
      <c r="E34" s="14"/>
    </row>
    <row r="35" spans="1:5">
      <c r="A35" s="14"/>
      <c r="B35" s="15"/>
      <c r="C35" s="15"/>
      <c r="D35" s="15"/>
      <c r="E35" s="14"/>
    </row>
    <row r="36" spans="1:5">
      <c r="A36" s="14"/>
      <c r="B36" s="15"/>
      <c r="C36" s="15"/>
      <c r="D36" s="15"/>
      <c r="E36" s="14"/>
    </row>
    <row r="37" spans="1:5">
      <c r="A37" s="14"/>
      <c r="B37" s="15"/>
      <c r="C37" s="15"/>
      <c r="D37" s="15"/>
      <c r="E37" s="14"/>
    </row>
    <row r="38" spans="1:5">
      <c r="A38" s="14"/>
      <c r="B38" s="15"/>
      <c r="C38" s="15"/>
      <c r="D38" s="15"/>
      <c r="E38" s="14"/>
    </row>
    <row r="39" spans="1:5">
      <c r="A39" s="14"/>
      <c r="B39" s="15"/>
      <c r="C39" s="15"/>
      <c r="D39" s="15"/>
      <c r="E39" s="14"/>
    </row>
    <row r="40" spans="1:5">
      <c r="A40" s="14"/>
      <c r="B40" s="15"/>
      <c r="C40" s="15"/>
      <c r="D40" s="15"/>
      <c r="E40" s="14"/>
    </row>
    <row r="41" spans="1:5">
      <c r="A41" s="14"/>
      <c r="B41" s="15"/>
      <c r="C41" s="15"/>
      <c r="D41" s="15"/>
      <c r="E41" s="14"/>
    </row>
    <row r="42" spans="1:5">
      <c r="A42" s="14"/>
      <c r="B42" s="15"/>
      <c r="C42" s="15"/>
      <c r="D42" s="15"/>
      <c r="E42" s="14"/>
    </row>
    <row r="43" spans="1:5">
      <c r="A43" s="14"/>
      <c r="B43" s="15"/>
      <c r="C43" s="15"/>
      <c r="D43" s="15"/>
      <c r="E43" s="14"/>
    </row>
    <row r="44" spans="1:5">
      <c r="A44" s="14"/>
      <c r="B44" s="15"/>
      <c r="C44" s="15"/>
      <c r="D44" s="15"/>
      <c r="E44" s="14"/>
    </row>
    <row r="45" spans="1:5">
      <c r="A45" s="14"/>
      <c r="B45" s="15"/>
      <c r="C45" s="15"/>
      <c r="D45" s="15"/>
      <c r="E45" s="14"/>
    </row>
  </sheetData>
  <sheetProtection password="DCC9" sheet="1" objects="1" scenarios="1" selectLockedCells="1"/>
  <pageMargins left="0.7" right="0.7" top="0.75" bottom="0.75" header="0.3" footer="0.3"/>
  <pageSetup paperSize="9" scale="89" fitToHeight="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55"/>
  <sheetViews>
    <sheetView showGridLines="0" view="pageBreakPreview" topLeftCell="B1" zoomScale="75" zoomScaleNormal="100" zoomScaleSheetLayoutView="75" workbookViewId="0">
      <selection activeCell="G27" sqref="G27:I27"/>
    </sheetView>
  </sheetViews>
  <sheetFormatPr defaultColWidth="9" defaultRowHeight="12.75"/>
  <cols>
    <col min="1" max="1" width="8.42578125" style="18" hidden="1" customWidth="1"/>
    <col min="2" max="2" width="9.28515625" style="18" customWidth="1"/>
    <col min="3" max="3" width="7.42578125" style="18" customWidth="1"/>
    <col min="4" max="4" width="13.42578125" style="18" customWidth="1"/>
    <col min="5" max="5" width="12.28515625" style="18" customWidth="1"/>
    <col min="6" max="6" width="11.42578125" style="18" customWidth="1"/>
    <col min="7" max="7" width="12.7109375" style="117" customWidth="1"/>
    <col min="8" max="8" width="12.7109375" style="18" customWidth="1"/>
    <col min="9" max="9" width="13" style="117" customWidth="1"/>
    <col min="10" max="10" width="6.7109375" style="117" customWidth="1"/>
    <col min="11" max="11" width="4.28515625" style="18" customWidth="1"/>
    <col min="12" max="15" width="10.7109375" style="18" customWidth="1"/>
    <col min="16" max="256" width="9" style="18"/>
    <col min="257" max="257" width="0" style="18" hidden="1" customWidth="1"/>
    <col min="258" max="258" width="9.28515625" style="18" customWidth="1"/>
    <col min="259" max="259" width="7.42578125" style="18" customWidth="1"/>
    <col min="260" max="260" width="13.42578125" style="18" customWidth="1"/>
    <col min="261" max="261" width="12.28515625" style="18" customWidth="1"/>
    <col min="262" max="262" width="11.42578125" style="18" customWidth="1"/>
    <col min="263" max="264" width="12.7109375" style="18" customWidth="1"/>
    <col min="265" max="265" width="13" style="18" customWidth="1"/>
    <col min="266" max="266" width="6.7109375" style="18" customWidth="1"/>
    <col min="267" max="267" width="4.28515625" style="18" customWidth="1"/>
    <col min="268" max="271" width="10.7109375" style="18" customWidth="1"/>
    <col min="272" max="512" width="9" style="18"/>
    <col min="513" max="513" width="0" style="18" hidden="1" customWidth="1"/>
    <col min="514" max="514" width="9.28515625" style="18" customWidth="1"/>
    <col min="515" max="515" width="7.42578125" style="18" customWidth="1"/>
    <col min="516" max="516" width="13.42578125" style="18" customWidth="1"/>
    <col min="517" max="517" width="12.28515625" style="18" customWidth="1"/>
    <col min="518" max="518" width="11.42578125" style="18" customWidth="1"/>
    <col min="519" max="520" width="12.7109375" style="18" customWidth="1"/>
    <col min="521" max="521" width="13" style="18" customWidth="1"/>
    <col min="522" max="522" width="6.7109375" style="18" customWidth="1"/>
    <col min="523" max="523" width="4.28515625" style="18" customWidth="1"/>
    <col min="524" max="527" width="10.7109375" style="18" customWidth="1"/>
    <col min="528" max="768" width="9" style="18"/>
    <col min="769" max="769" width="0" style="18" hidden="1" customWidth="1"/>
    <col min="770" max="770" width="9.28515625" style="18" customWidth="1"/>
    <col min="771" max="771" width="7.42578125" style="18" customWidth="1"/>
    <col min="772" max="772" width="13.42578125" style="18" customWidth="1"/>
    <col min="773" max="773" width="12.28515625" style="18" customWidth="1"/>
    <col min="774" max="774" width="11.42578125" style="18" customWidth="1"/>
    <col min="775" max="776" width="12.7109375" style="18" customWidth="1"/>
    <col min="777" max="777" width="13" style="18" customWidth="1"/>
    <col min="778" max="778" width="6.7109375" style="18" customWidth="1"/>
    <col min="779" max="779" width="4.28515625" style="18" customWidth="1"/>
    <col min="780" max="783" width="10.7109375" style="18" customWidth="1"/>
    <col min="784" max="1024" width="9" style="18"/>
    <col min="1025" max="1025" width="0" style="18" hidden="1" customWidth="1"/>
    <col min="1026" max="1026" width="9.28515625" style="18" customWidth="1"/>
    <col min="1027" max="1027" width="7.42578125" style="18" customWidth="1"/>
    <col min="1028" max="1028" width="13.42578125" style="18" customWidth="1"/>
    <col min="1029" max="1029" width="12.28515625" style="18" customWidth="1"/>
    <col min="1030" max="1030" width="11.42578125" style="18" customWidth="1"/>
    <col min="1031" max="1032" width="12.7109375" style="18" customWidth="1"/>
    <col min="1033" max="1033" width="13" style="18" customWidth="1"/>
    <col min="1034" max="1034" width="6.7109375" style="18" customWidth="1"/>
    <col min="1035" max="1035" width="4.28515625" style="18" customWidth="1"/>
    <col min="1036" max="1039" width="10.7109375" style="18" customWidth="1"/>
    <col min="1040" max="1280" width="9" style="18"/>
    <col min="1281" max="1281" width="0" style="18" hidden="1" customWidth="1"/>
    <col min="1282" max="1282" width="9.28515625" style="18" customWidth="1"/>
    <col min="1283" max="1283" width="7.42578125" style="18" customWidth="1"/>
    <col min="1284" max="1284" width="13.42578125" style="18" customWidth="1"/>
    <col min="1285" max="1285" width="12.28515625" style="18" customWidth="1"/>
    <col min="1286" max="1286" width="11.42578125" style="18" customWidth="1"/>
    <col min="1287" max="1288" width="12.7109375" style="18" customWidth="1"/>
    <col min="1289" max="1289" width="13" style="18" customWidth="1"/>
    <col min="1290" max="1290" width="6.7109375" style="18" customWidth="1"/>
    <col min="1291" max="1291" width="4.28515625" style="18" customWidth="1"/>
    <col min="1292" max="1295" width="10.7109375" style="18" customWidth="1"/>
    <col min="1296" max="1536" width="9" style="18"/>
    <col min="1537" max="1537" width="0" style="18" hidden="1" customWidth="1"/>
    <col min="1538" max="1538" width="9.28515625" style="18" customWidth="1"/>
    <col min="1539" max="1539" width="7.42578125" style="18" customWidth="1"/>
    <col min="1540" max="1540" width="13.42578125" style="18" customWidth="1"/>
    <col min="1541" max="1541" width="12.28515625" style="18" customWidth="1"/>
    <col min="1542" max="1542" width="11.42578125" style="18" customWidth="1"/>
    <col min="1543" max="1544" width="12.7109375" style="18" customWidth="1"/>
    <col min="1545" max="1545" width="13" style="18" customWidth="1"/>
    <col min="1546" max="1546" width="6.7109375" style="18" customWidth="1"/>
    <col min="1547" max="1547" width="4.28515625" style="18" customWidth="1"/>
    <col min="1548" max="1551" width="10.7109375" style="18" customWidth="1"/>
    <col min="1552" max="1792" width="9" style="18"/>
    <col min="1793" max="1793" width="0" style="18" hidden="1" customWidth="1"/>
    <col min="1794" max="1794" width="9.28515625" style="18" customWidth="1"/>
    <col min="1795" max="1795" width="7.42578125" style="18" customWidth="1"/>
    <col min="1796" max="1796" width="13.42578125" style="18" customWidth="1"/>
    <col min="1797" max="1797" width="12.28515625" style="18" customWidth="1"/>
    <col min="1798" max="1798" width="11.42578125" style="18" customWidth="1"/>
    <col min="1799" max="1800" width="12.7109375" style="18" customWidth="1"/>
    <col min="1801" max="1801" width="13" style="18" customWidth="1"/>
    <col min="1802" max="1802" width="6.7109375" style="18" customWidth="1"/>
    <col min="1803" max="1803" width="4.28515625" style="18" customWidth="1"/>
    <col min="1804" max="1807" width="10.7109375" style="18" customWidth="1"/>
    <col min="1808" max="2048" width="9" style="18"/>
    <col min="2049" max="2049" width="0" style="18" hidden="1" customWidth="1"/>
    <col min="2050" max="2050" width="9.28515625" style="18" customWidth="1"/>
    <col min="2051" max="2051" width="7.42578125" style="18" customWidth="1"/>
    <col min="2052" max="2052" width="13.42578125" style="18" customWidth="1"/>
    <col min="2053" max="2053" width="12.28515625" style="18" customWidth="1"/>
    <col min="2054" max="2054" width="11.42578125" style="18" customWidth="1"/>
    <col min="2055" max="2056" width="12.7109375" style="18" customWidth="1"/>
    <col min="2057" max="2057" width="13" style="18" customWidth="1"/>
    <col min="2058" max="2058" width="6.7109375" style="18" customWidth="1"/>
    <col min="2059" max="2059" width="4.28515625" style="18" customWidth="1"/>
    <col min="2060" max="2063" width="10.7109375" style="18" customWidth="1"/>
    <col min="2064" max="2304" width="9" style="18"/>
    <col min="2305" max="2305" width="0" style="18" hidden="1" customWidth="1"/>
    <col min="2306" max="2306" width="9.28515625" style="18" customWidth="1"/>
    <col min="2307" max="2307" width="7.42578125" style="18" customWidth="1"/>
    <col min="2308" max="2308" width="13.42578125" style="18" customWidth="1"/>
    <col min="2309" max="2309" width="12.28515625" style="18" customWidth="1"/>
    <col min="2310" max="2310" width="11.42578125" style="18" customWidth="1"/>
    <col min="2311" max="2312" width="12.7109375" style="18" customWidth="1"/>
    <col min="2313" max="2313" width="13" style="18" customWidth="1"/>
    <col min="2314" max="2314" width="6.7109375" style="18" customWidth="1"/>
    <col min="2315" max="2315" width="4.28515625" style="18" customWidth="1"/>
    <col min="2316" max="2319" width="10.7109375" style="18" customWidth="1"/>
    <col min="2320" max="2560" width="9" style="18"/>
    <col min="2561" max="2561" width="0" style="18" hidden="1" customWidth="1"/>
    <col min="2562" max="2562" width="9.28515625" style="18" customWidth="1"/>
    <col min="2563" max="2563" width="7.42578125" style="18" customWidth="1"/>
    <col min="2564" max="2564" width="13.42578125" style="18" customWidth="1"/>
    <col min="2565" max="2565" width="12.28515625" style="18" customWidth="1"/>
    <col min="2566" max="2566" width="11.42578125" style="18" customWidth="1"/>
    <col min="2567" max="2568" width="12.7109375" style="18" customWidth="1"/>
    <col min="2569" max="2569" width="13" style="18" customWidth="1"/>
    <col min="2570" max="2570" width="6.7109375" style="18" customWidth="1"/>
    <col min="2571" max="2571" width="4.28515625" style="18" customWidth="1"/>
    <col min="2572" max="2575" width="10.7109375" style="18" customWidth="1"/>
    <col min="2576" max="2816" width="9" style="18"/>
    <col min="2817" max="2817" width="0" style="18" hidden="1" customWidth="1"/>
    <col min="2818" max="2818" width="9.28515625" style="18" customWidth="1"/>
    <col min="2819" max="2819" width="7.42578125" style="18" customWidth="1"/>
    <col min="2820" max="2820" width="13.42578125" style="18" customWidth="1"/>
    <col min="2821" max="2821" width="12.28515625" style="18" customWidth="1"/>
    <col min="2822" max="2822" width="11.42578125" style="18" customWidth="1"/>
    <col min="2823" max="2824" width="12.7109375" style="18" customWidth="1"/>
    <col min="2825" max="2825" width="13" style="18" customWidth="1"/>
    <col min="2826" max="2826" width="6.7109375" style="18" customWidth="1"/>
    <col min="2827" max="2827" width="4.28515625" style="18" customWidth="1"/>
    <col min="2828" max="2831" width="10.7109375" style="18" customWidth="1"/>
    <col min="2832" max="3072" width="9" style="18"/>
    <col min="3073" max="3073" width="0" style="18" hidden="1" customWidth="1"/>
    <col min="3074" max="3074" width="9.28515625" style="18" customWidth="1"/>
    <col min="3075" max="3075" width="7.42578125" style="18" customWidth="1"/>
    <col min="3076" max="3076" width="13.42578125" style="18" customWidth="1"/>
    <col min="3077" max="3077" width="12.28515625" style="18" customWidth="1"/>
    <col min="3078" max="3078" width="11.42578125" style="18" customWidth="1"/>
    <col min="3079" max="3080" width="12.7109375" style="18" customWidth="1"/>
    <col min="3081" max="3081" width="13" style="18" customWidth="1"/>
    <col min="3082" max="3082" width="6.7109375" style="18" customWidth="1"/>
    <col min="3083" max="3083" width="4.28515625" style="18" customWidth="1"/>
    <col min="3084" max="3087" width="10.7109375" style="18" customWidth="1"/>
    <col min="3088" max="3328" width="9" style="18"/>
    <col min="3329" max="3329" width="0" style="18" hidden="1" customWidth="1"/>
    <col min="3330" max="3330" width="9.28515625" style="18" customWidth="1"/>
    <col min="3331" max="3331" width="7.42578125" style="18" customWidth="1"/>
    <col min="3332" max="3332" width="13.42578125" style="18" customWidth="1"/>
    <col min="3333" max="3333" width="12.28515625" style="18" customWidth="1"/>
    <col min="3334" max="3334" width="11.42578125" style="18" customWidth="1"/>
    <col min="3335" max="3336" width="12.7109375" style="18" customWidth="1"/>
    <col min="3337" max="3337" width="13" style="18" customWidth="1"/>
    <col min="3338" max="3338" width="6.7109375" style="18" customWidth="1"/>
    <col min="3339" max="3339" width="4.28515625" style="18" customWidth="1"/>
    <col min="3340" max="3343" width="10.7109375" style="18" customWidth="1"/>
    <col min="3344" max="3584" width="9" style="18"/>
    <col min="3585" max="3585" width="0" style="18" hidden="1" customWidth="1"/>
    <col min="3586" max="3586" width="9.28515625" style="18" customWidth="1"/>
    <col min="3587" max="3587" width="7.42578125" style="18" customWidth="1"/>
    <col min="3588" max="3588" width="13.42578125" style="18" customWidth="1"/>
    <col min="3589" max="3589" width="12.28515625" style="18" customWidth="1"/>
    <col min="3590" max="3590" width="11.42578125" style="18" customWidth="1"/>
    <col min="3591" max="3592" width="12.7109375" style="18" customWidth="1"/>
    <col min="3593" max="3593" width="13" style="18" customWidth="1"/>
    <col min="3594" max="3594" width="6.7109375" style="18" customWidth="1"/>
    <col min="3595" max="3595" width="4.28515625" style="18" customWidth="1"/>
    <col min="3596" max="3599" width="10.7109375" style="18" customWidth="1"/>
    <col min="3600" max="3840" width="9" style="18"/>
    <col min="3841" max="3841" width="0" style="18" hidden="1" customWidth="1"/>
    <col min="3842" max="3842" width="9.28515625" style="18" customWidth="1"/>
    <col min="3843" max="3843" width="7.42578125" style="18" customWidth="1"/>
    <col min="3844" max="3844" width="13.42578125" style="18" customWidth="1"/>
    <col min="3845" max="3845" width="12.28515625" style="18" customWidth="1"/>
    <col min="3846" max="3846" width="11.42578125" style="18" customWidth="1"/>
    <col min="3847" max="3848" width="12.7109375" style="18" customWidth="1"/>
    <col min="3849" max="3849" width="13" style="18" customWidth="1"/>
    <col min="3850" max="3850" width="6.7109375" style="18" customWidth="1"/>
    <col min="3851" max="3851" width="4.28515625" style="18" customWidth="1"/>
    <col min="3852" max="3855" width="10.7109375" style="18" customWidth="1"/>
    <col min="3856" max="4096" width="9" style="18"/>
    <col min="4097" max="4097" width="0" style="18" hidden="1" customWidth="1"/>
    <col min="4098" max="4098" width="9.28515625" style="18" customWidth="1"/>
    <col min="4099" max="4099" width="7.42578125" style="18" customWidth="1"/>
    <col min="4100" max="4100" width="13.42578125" style="18" customWidth="1"/>
    <col min="4101" max="4101" width="12.28515625" style="18" customWidth="1"/>
    <col min="4102" max="4102" width="11.42578125" style="18" customWidth="1"/>
    <col min="4103" max="4104" width="12.7109375" style="18" customWidth="1"/>
    <col min="4105" max="4105" width="13" style="18" customWidth="1"/>
    <col min="4106" max="4106" width="6.7109375" style="18" customWidth="1"/>
    <col min="4107" max="4107" width="4.28515625" style="18" customWidth="1"/>
    <col min="4108" max="4111" width="10.7109375" style="18" customWidth="1"/>
    <col min="4112" max="4352" width="9" style="18"/>
    <col min="4353" max="4353" width="0" style="18" hidden="1" customWidth="1"/>
    <col min="4354" max="4354" width="9.28515625" style="18" customWidth="1"/>
    <col min="4355" max="4355" width="7.42578125" style="18" customWidth="1"/>
    <col min="4356" max="4356" width="13.42578125" style="18" customWidth="1"/>
    <col min="4357" max="4357" width="12.28515625" style="18" customWidth="1"/>
    <col min="4358" max="4358" width="11.42578125" style="18" customWidth="1"/>
    <col min="4359" max="4360" width="12.7109375" style="18" customWidth="1"/>
    <col min="4361" max="4361" width="13" style="18" customWidth="1"/>
    <col min="4362" max="4362" width="6.7109375" style="18" customWidth="1"/>
    <col min="4363" max="4363" width="4.28515625" style="18" customWidth="1"/>
    <col min="4364" max="4367" width="10.7109375" style="18" customWidth="1"/>
    <col min="4368" max="4608" width="9" style="18"/>
    <col min="4609" max="4609" width="0" style="18" hidden="1" customWidth="1"/>
    <col min="4610" max="4610" width="9.28515625" style="18" customWidth="1"/>
    <col min="4611" max="4611" width="7.42578125" style="18" customWidth="1"/>
    <col min="4612" max="4612" width="13.42578125" style="18" customWidth="1"/>
    <col min="4613" max="4613" width="12.28515625" style="18" customWidth="1"/>
    <col min="4614" max="4614" width="11.42578125" style="18" customWidth="1"/>
    <col min="4615" max="4616" width="12.7109375" style="18" customWidth="1"/>
    <col min="4617" max="4617" width="13" style="18" customWidth="1"/>
    <col min="4618" max="4618" width="6.7109375" style="18" customWidth="1"/>
    <col min="4619" max="4619" width="4.28515625" style="18" customWidth="1"/>
    <col min="4620" max="4623" width="10.7109375" style="18" customWidth="1"/>
    <col min="4624" max="4864" width="9" style="18"/>
    <col min="4865" max="4865" width="0" style="18" hidden="1" customWidth="1"/>
    <col min="4866" max="4866" width="9.28515625" style="18" customWidth="1"/>
    <col min="4867" max="4867" width="7.42578125" style="18" customWidth="1"/>
    <col min="4868" max="4868" width="13.42578125" style="18" customWidth="1"/>
    <col min="4869" max="4869" width="12.28515625" style="18" customWidth="1"/>
    <col min="4870" max="4870" width="11.42578125" style="18" customWidth="1"/>
    <col min="4871" max="4872" width="12.7109375" style="18" customWidth="1"/>
    <col min="4873" max="4873" width="13" style="18" customWidth="1"/>
    <col min="4874" max="4874" width="6.7109375" style="18" customWidth="1"/>
    <col min="4875" max="4875" width="4.28515625" style="18" customWidth="1"/>
    <col min="4876" max="4879" width="10.7109375" style="18" customWidth="1"/>
    <col min="4880" max="5120" width="9" style="18"/>
    <col min="5121" max="5121" width="0" style="18" hidden="1" customWidth="1"/>
    <col min="5122" max="5122" width="9.28515625" style="18" customWidth="1"/>
    <col min="5123" max="5123" width="7.42578125" style="18" customWidth="1"/>
    <col min="5124" max="5124" width="13.42578125" style="18" customWidth="1"/>
    <col min="5125" max="5125" width="12.28515625" style="18" customWidth="1"/>
    <col min="5126" max="5126" width="11.42578125" style="18" customWidth="1"/>
    <col min="5127" max="5128" width="12.7109375" style="18" customWidth="1"/>
    <col min="5129" max="5129" width="13" style="18" customWidth="1"/>
    <col min="5130" max="5130" width="6.7109375" style="18" customWidth="1"/>
    <col min="5131" max="5131" width="4.28515625" style="18" customWidth="1"/>
    <col min="5132" max="5135" width="10.7109375" style="18" customWidth="1"/>
    <col min="5136" max="5376" width="9" style="18"/>
    <col min="5377" max="5377" width="0" style="18" hidden="1" customWidth="1"/>
    <col min="5378" max="5378" width="9.28515625" style="18" customWidth="1"/>
    <col min="5379" max="5379" width="7.42578125" style="18" customWidth="1"/>
    <col min="5380" max="5380" width="13.42578125" style="18" customWidth="1"/>
    <col min="5381" max="5381" width="12.28515625" style="18" customWidth="1"/>
    <col min="5382" max="5382" width="11.42578125" style="18" customWidth="1"/>
    <col min="5383" max="5384" width="12.7109375" style="18" customWidth="1"/>
    <col min="5385" max="5385" width="13" style="18" customWidth="1"/>
    <col min="5386" max="5386" width="6.7109375" style="18" customWidth="1"/>
    <col min="5387" max="5387" width="4.28515625" style="18" customWidth="1"/>
    <col min="5388" max="5391" width="10.7109375" style="18" customWidth="1"/>
    <col min="5392" max="5632" width="9" style="18"/>
    <col min="5633" max="5633" width="0" style="18" hidden="1" customWidth="1"/>
    <col min="5634" max="5634" width="9.28515625" style="18" customWidth="1"/>
    <col min="5635" max="5635" width="7.42578125" style="18" customWidth="1"/>
    <col min="5636" max="5636" width="13.42578125" style="18" customWidth="1"/>
    <col min="5637" max="5637" width="12.28515625" style="18" customWidth="1"/>
    <col min="5638" max="5638" width="11.42578125" style="18" customWidth="1"/>
    <col min="5639" max="5640" width="12.7109375" style="18" customWidth="1"/>
    <col min="5641" max="5641" width="13" style="18" customWidth="1"/>
    <col min="5642" max="5642" width="6.7109375" style="18" customWidth="1"/>
    <col min="5643" max="5643" width="4.28515625" style="18" customWidth="1"/>
    <col min="5644" max="5647" width="10.7109375" style="18" customWidth="1"/>
    <col min="5648" max="5888" width="9" style="18"/>
    <col min="5889" max="5889" width="0" style="18" hidden="1" customWidth="1"/>
    <col min="5890" max="5890" width="9.28515625" style="18" customWidth="1"/>
    <col min="5891" max="5891" width="7.42578125" style="18" customWidth="1"/>
    <col min="5892" max="5892" width="13.42578125" style="18" customWidth="1"/>
    <col min="5893" max="5893" width="12.28515625" style="18" customWidth="1"/>
    <col min="5894" max="5894" width="11.42578125" style="18" customWidth="1"/>
    <col min="5895" max="5896" width="12.7109375" style="18" customWidth="1"/>
    <col min="5897" max="5897" width="13" style="18" customWidth="1"/>
    <col min="5898" max="5898" width="6.7109375" style="18" customWidth="1"/>
    <col min="5899" max="5899" width="4.28515625" style="18" customWidth="1"/>
    <col min="5900" max="5903" width="10.7109375" style="18" customWidth="1"/>
    <col min="5904" max="6144" width="9" style="18"/>
    <col min="6145" max="6145" width="0" style="18" hidden="1" customWidth="1"/>
    <col min="6146" max="6146" width="9.28515625" style="18" customWidth="1"/>
    <col min="6147" max="6147" width="7.42578125" style="18" customWidth="1"/>
    <col min="6148" max="6148" width="13.42578125" style="18" customWidth="1"/>
    <col min="6149" max="6149" width="12.28515625" style="18" customWidth="1"/>
    <col min="6150" max="6150" width="11.42578125" style="18" customWidth="1"/>
    <col min="6151" max="6152" width="12.7109375" style="18" customWidth="1"/>
    <col min="6153" max="6153" width="13" style="18" customWidth="1"/>
    <col min="6154" max="6154" width="6.7109375" style="18" customWidth="1"/>
    <col min="6155" max="6155" width="4.28515625" style="18" customWidth="1"/>
    <col min="6156" max="6159" width="10.7109375" style="18" customWidth="1"/>
    <col min="6160" max="6400" width="9" style="18"/>
    <col min="6401" max="6401" width="0" style="18" hidden="1" customWidth="1"/>
    <col min="6402" max="6402" width="9.28515625" style="18" customWidth="1"/>
    <col min="6403" max="6403" width="7.42578125" style="18" customWidth="1"/>
    <col min="6404" max="6404" width="13.42578125" style="18" customWidth="1"/>
    <col min="6405" max="6405" width="12.28515625" style="18" customWidth="1"/>
    <col min="6406" max="6406" width="11.42578125" style="18" customWidth="1"/>
    <col min="6407" max="6408" width="12.7109375" style="18" customWidth="1"/>
    <col min="6409" max="6409" width="13" style="18" customWidth="1"/>
    <col min="6410" max="6410" width="6.7109375" style="18" customWidth="1"/>
    <col min="6411" max="6411" width="4.28515625" style="18" customWidth="1"/>
    <col min="6412" max="6415" width="10.7109375" style="18" customWidth="1"/>
    <col min="6416" max="6656" width="9" style="18"/>
    <col min="6657" max="6657" width="0" style="18" hidden="1" customWidth="1"/>
    <col min="6658" max="6658" width="9.28515625" style="18" customWidth="1"/>
    <col min="6659" max="6659" width="7.42578125" style="18" customWidth="1"/>
    <col min="6660" max="6660" width="13.42578125" style="18" customWidth="1"/>
    <col min="6661" max="6661" width="12.28515625" style="18" customWidth="1"/>
    <col min="6662" max="6662" width="11.42578125" style="18" customWidth="1"/>
    <col min="6663" max="6664" width="12.7109375" style="18" customWidth="1"/>
    <col min="6665" max="6665" width="13" style="18" customWidth="1"/>
    <col min="6666" max="6666" width="6.7109375" style="18" customWidth="1"/>
    <col min="6667" max="6667" width="4.28515625" style="18" customWidth="1"/>
    <col min="6668" max="6671" width="10.7109375" style="18" customWidth="1"/>
    <col min="6672" max="6912" width="9" style="18"/>
    <col min="6913" max="6913" width="0" style="18" hidden="1" customWidth="1"/>
    <col min="6914" max="6914" width="9.28515625" style="18" customWidth="1"/>
    <col min="6915" max="6915" width="7.42578125" style="18" customWidth="1"/>
    <col min="6916" max="6916" width="13.42578125" style="18" customWidth="1"/>
    <col min="6917" max="6917" width="12.28515625" style="18" customWidth="1"/>
    <col min="6918" max="6918" width="11.42578125" style="18" customWidth="1"/>
    <col min="6919" max="6920" width="12.7109375" style="18" customWidth="1"/>
    <col min="6921" max="6921" width="13" style="18" customWidth="1"/>
    <col min="6922" max="6922" width="6.7109375" style="18" customWidth="1"/>
    <col min="6923" max="6923" width="4.28515625" style="18" customWidth="1"/>
    <col min="6924" max="6927" width="10.7109375" style="18" customWidth="1"/>
    <col min="6928" max="7168" width="9" style="18"/>
    <col min="7169" max="7169" width="0" style="18" hidden="1" customWidth="1"/>
    <col min="7170" max="7170" width="9.28515625" style="18" customWidth="1"/>
    <col min="7171" max="7171" width="7.42578125" style="18" customWidth="1"/>
    <col min="7172" max="7172" width="13.42578125" style="18" customWidth="1"/>
    <col min="7173" max="7173" width="12.28515625" style="18" customWidth="1"/>
    <col min="7174" max="7174" width="11.42578125" style="18" customWidth="1"/>
    <col min="7175" max="7176" width="12.7109375" style="18" customWidth="1"/>
    <col min="7177" max="7177" width="13" style="18" customWidth="1"/>
    <col min="7178" max="7178" width="6.7109375" style="18" customWidth="1"/>
    <col min="7179" max="7179" width="4.28515625" style="18" customWidth="1"/>
    <col min="7180" max="7183" width="10.7109375" style="18" customWidth="1"/>
    <col min="7184" max="7424" width="9" style="18"/>
    <col min="7425" max="7425" width="0" style="18" hidden="1" customWidth="1"/>
    <col min="7426" max="7426" width="9.28515625" style="18" customWidth="1"/>
    <col min="7427" max="7427" width="7.42578125" style="18" customWidth="1"/>
    <col min="7428" max="7428" width="13.42578125" style="18" customWidth="1"/>
    <col min="7429" max="7429" width="12.28515625" style="18" customWidth="1"/>
    <col min="7430" max="7430" width="11.42578125" style="18" customWidth="1"/>
    <col min="7431" max="7432" width="12.7109375" style="18" customWidth="1"/>
    <col min="7433" max="7433" width="13" style="18" customWidth="1"/>
    <col min="7434" max="7434" width="6.7109375" style="18" customWidth="1"/>
    <col min="7435" max="7435" width="4.28515625" style="18" customWidth="1"/>
    <col min="7436" max="7439" width="10.7109375" style="18" customWidth="1"/>
    <col min="7440" max="7680" width="9" style="18"/>
    <col min="7681" max="7681" width="0" style="18" hidden="1" customWidth="1"/>
    <col min="7682" max="7682" width="9.28515625" style="18" customWidth="1"/>
    <col min="7683" max="7683" width="7.42578125" style="18" customWidth="1"/>
    <col min="7684" max="7684" width="13.42578125" style="18" customWidth="1"/>
    <col min="7685" max="7685" width="12.28515625" style="18" customWidth="1"/>
    <col min="7686" max="7686" width="11.42578125" style="18" customWidth="1"/>
    <col min="7687" max="7688" width="12.7109375" style="18" customWidth="1"/>
    <col min="7689" max="7689" width="13" style="18" customWidth="1"/>
    <col min="7690" max="7690" width="6.7109375" style="18" customWidth="1"/>
    <col min="7691" max="7691" width="4.28515625" style="18" customWidth="1"/>
    <col min="7692" max="7695" width="10.7109375" style="18" customWidth="1"/>
    <col min="7696" max="7936" width="9" style="18"/>
    <col min="7937" max="7937" width="0" style="18" hidden="1" customWidth="1"/>
    <col min="7938" max="7938" width="9.28515625" style="18" customWidth="1"/>
    <col min="7939" max="7939" width="7.42578125" style="18" customWidth="1"/>
    <col min="7940" max="7940" width="13.42578125" style="18" customWidth="1"/>
    <col min="7941" max="7941" width="12.28515625" style="18" customWidth="1"/>
    <col min="7942" max="7942" width="11.42578125" style="18" customWidth="1"/>
    <col min="7943" max="7944" width="12.7109375" style="18" customWidth="1"/>
    <col min="7945" max="7945" width="13" style="18" customWidth="1"/>
    <col min="7946" max="7946" width="6.7109375" style="18" customWidth="1"/>
    <col min="7947" max="7947" width="4.28515625" style="18" customWidth="1"/>
    <col min="7948" max="7951" width="10.7109375" style="18" customWidth="1"/>
    <col min="7952" max="8192" width="9" style="18"/>
    <col min="8193" max="8193" width="0" style="18" hidden="1" customWidth="1"/>
    <col min="8194" max="8194" width="9.28515625" style="18" customWidth="1"/>
    <col min="8195" max="8195" width="7.42578125" style="18" customWidth="1"/>
    <col min="8196" max="8196" width="13.42578125" style="18" customWidth="1"/>
    <col min="8197" max="8197" width="12.28515625" style="18" customWidth="1"/>
    <col min="8198" max="8198" width="11.42578125" style="18" customWidth="1"/>
    <col min="8199" max="8200" width="12.7109375" style="18" customWidth="1"/>
    <col min="8201" max="8201" width="13" style="18" customWidth="1"/>
    <col min="8202" max="8202" width="6.7109375" style="18" customWidth="1"/>
    <col min="8203" max="8203" width="4.28515625" style="18" customWidth="1"/>
    <col min="8204" max="8207" width="10.7109375" style="18" customWidth="1"/>
    <col min="8208" max="8448" width="9" style="18"/>
    <col min="8449" max="8449" width="0" style="18" hidden="1" customWidth="1"/>
    <col min="8450" max="8450" width="9.28515625" style="18" customWidth="1"/>
    <col min="8451" max="8451" width="7.42578125" style="18" customWidth="1"/>
    <col min="8452" max="8452" width="13.42578125" style="18" customWidth="1"/>
    <col min="8453" max="8453" width="12.28515625" style="18" customWidth="1"/>
    <col min="8454" max="8454" width="11.42578125" style="18" customWidth="1"/>
    <col min="8455" max="8456" width="12.7109375" style="18" customWidth="1"/>
    <col min="8457" max="8457" width="13" style="18" customWidth="1"/>
    <col min="8458" max="8458" width="6.7109375" style="18" customWidth="1"/>
    <col min="8459" max="8459" width="4.28515625" style="18" customWidth="1"/>
    <col min="8460" max="8463" width="10.7109375" style="18" customWidth="1"/>
    <col min="8464" max="8704" width="9" style="18"/>
    <col min="8705" max="8705" width="0" style="18" hidden="1" customWidth="1"/>
    <col min="8706" max="8706" width="9.28515625" style="18" customWidth="1"/>
    <col min="8707" max="8707" width="7.42578125" style="18" customWidth="1"/>
    <col min="8708" max="8708" width="13.42578125" style="18" customWidth="1"/>
    <col min="8709" max="8709" width="12.28515625" style="18" customWidth="1"/>
    <col min="8710" max="8710" width="11.42578125" style="18" customWidth="1"/>
    <col min="8711" max="8712" width="12.7109375" style="18" customWidth="1"/>
    <col min="8713" max="8713" width="13" style="18" customWidth="1"/>
    <col min="8714" max="8714" width="6.7109375" style="18" customWidth="1"/>
    <col min="8715" max="8715" width="4.28515625" style="18" customWidth="1"/>
    <col min="8716" max="8719" width="10.7109375" style="18" customWidth="1"/>
    <col min="8720" max="8960" width="9" style="18"/>
    <col min="8961" max="8961" width="0" style="18" hidden="1" customWidth="1"/>
    <col min="8962" max="8962" width="9.28515625" style="18" customWidth="1"/>
    <col min="8963" max="8963" width="7.42578125" style="18" customWidth="1"/>
    <col min="8964" max="8964" width="13.42578125" style="18" customWidth="1"/>
    <col min="8965" max="8965" width="12.28515625" style="18" customWidth="1"/>
    <col min="8966" max="8966" width="11.42578125" style="18" customWidth="1"/>
    <col min="8967" max="8968" width="12.7109375" style="18" customWidth="1"/>
    <col min="8969" max="8969" width="13" style="18" customWidth="1"/>
    <col min="8970" max="8970" width="6.7109375" style="18" customWidth="1"/>
    <col min="8971" max="8971" width="4.28515625" style="18" customWidth="1"/>
    <col min="8972" max="8975" width="10.7109375" style="18" customWidth="1"/>
    <col min="8976" max="9216" width="9" style="18"/>
    <col min="9217" max="9217" width="0" style="18" hidden="1" customWidth="1"/>
    <col min="9218" max="9218" width="9.28515625" style="18" customWidth="1"/>
    <col min="9219" max="9219" width="7.42578125" style="18" customWidth="1"/>
    <col min="9220" max="9220" width="13.42578125" style="18" customWidth="1"/>
    <col min="9221" max="9221" width="12.28515625" style="18" customWidth="1"/>
    <col min="9222" max="9222" width="11.42578125" style="18" customWidth="1"/>
    <col min="9223" max="9224" width="12.7109375" style="18" customWidth="1"/>
    <col min="9225" max="9225" width="13" style="18" customWidth="1"/>
    <col min="9226" max="9226" width="6.7109375" style="18" customWidth="1"/>
    <col min="9227" max="9227" width="4.28515625" style="18" customWidth="1"/>
    <col min="9228" max="9231" width="10.7109375" style="18" customWidth="1"/>
    <col min="9232" max="9472" width="9" style="18"/>
    <col min="9473" max="9473" width="0" style="18" hidden="1" customWidth="1"/>
    <col min="9474" max="9474" width="9.28515625" style="18" customWidth="1"/>
    <col min="9475" max="9475" width="7.42578125" style="18" customWidth="1"/>
    <col min="9476" max="9476" width="13.42578125" style="18" customWidth="1"/>
    <col min="9477" max="9477" width="12.28515625" style="18" customWidth="1"/>
    <col min="9478" max="9478" width="11.42578125" style="18" customWidth="1"/>
    <col min="9479" max="9480" width="12.7109375" style="18" customWidth="1"/>
    <col min="9481" max="9481" width="13" style="18" customWidth="1"/>
    <col min="9482" max="9482" width="6.7109375" style="18" customWidth="1"/>
    <col min="9483" max="9483" width="4.28515625" style="18" customWidth="1"/>
    <col min="9484" max="9487" width="10.7109375" style="18" customWidth="1"/>
    <col min="9488" max="9728" width="9" style="18"/>
    <col min="9729" max="9729" width="0" style="18" hidden="1" customWidth="1"/>
    <col min="9730" max="9730" width="9.28515625" style="18" customWidth="1"/>
    <col min="9731" max="9731" width="7.42578125" style="18" customWidth="1"/>
    <col min="9732" max="9732" width="13.42578125" style="18" customWidth="1"/>
    <col min="9733" max="9733" width="12.28515625" style="18" customWidth="1"/>
    <col min="9734" max="9734" width="11.42578125" style="18" customWidth="1"/>
    <col min="9735" max="9736" width="12.7109375" style="18" customWidth="1"/>
    <col min="9737" max="9737" width="13" style="18" customWidth="1"/>
    <col min="9738" max="9738" width="6.7109375" style="18" customWidth="1"/>
    <col min="9739" max="9739" width="4.28515625" style="18" customWidth="1"/>
    <col min="9740" max="9743" width="10.7109375" style="18" customWidth="1"/>
    <col min="9744" max="9984" width="9" style="18"/>
    <col min="9985" max="9985" width="0" style="18" hidden="1" customWidth="1"/>
    <col min="9986" max="9986" width="9.28515625" style="18" customWidth="1"/>
    <col min="9987" max="9987" width="7.42578125" style="18" customWidth="1"/>
    <col min="9988" max="9988" width="13.42578125" style="18" customWidth="1"/>
    <col min="9989" max="9989" width="12.28515625" style="18" customWidth="1"/>
    <col min="9990" max="9990" width="11.42578125" style="18" customWidth="1"/>
    <col min="9991" max="9992" width="12.7109375" style="18" customWidth="1"/>
    <col min="9993" max="9993" width="13" style="18" customWidth="1"/>
    <col min="9994" max="9994" width="6.7109375" style="18" customWidth="1"/>
    <col min="9995" max="9995" width="4.28515625" style="18" customWidth="1"/>
    <col min="9996" max="9999" width="10.7109375" style="18" customWidth="1"/>
    <col min="10000" max="10240" width="9" style="18"/>
    <col min="10241" max="10241" width="0" style="18" hidden="1" customWidth="1"/>
    <col min="10242" max="10242" width="9.28515625" style="18" customWidth="1"/>
    <col min="10243" max="10243" width="7.42578125" style="18" customWidth="1"/>
    <col min="10244" max="10244" width="13.42578125" style="18" customWidth="1"/>
    <col min="10245" max="10245" width="12.28515625" style="18" customWidth="1"/>
    <col min="10246" max="10246" width="11.42578125" style="18" customWidth="1"/>
    <col min="10247" max="10248" width="12.7109375" style="18" customWidth="1"/>
    <col min="10249" max="10249" width="13" style="18" customWidth="1"/>
    <col min="10250" max="10250" width="6.7109375" style="18" customWidth="1"/>
    <col min="10251" max="10251" width="4.28515625" style="18" customWidth="1"/>
    <col min="10252" max="10255" width="10.7109375" style="18" customWidth="1"/>
    <col min="10256" max="10496" width="9" style="18"/>
    <col min="10497" max="10497" width="0" style="18" hidden="1" customWidth="1"/>
    <col min="10498" max="10498" width="9.28515625" style="18" customWidth="1"/>
    <col min="10499" max="10499" width="7.42578125" style="18" customWidth="1"/>
    <col min="10500" max="10500" width="13.42578125" style="18" customWidth="1"/>
    <col min="10501" max="10501" width="12.28515625" style="18" customWidth="1"/>
    <col min="10502" max="10502" width="11.42578125" style="18" customWidth="1"/>
    <col min="10503" max="10504" width="12.7109375" style="18" customWidth="1"/>
    <col min="10505" max="10505" width="13" style="18" customWidth="1"/>
    <col min="10506" max="10506" width="6.7109375" style="18" customWidth="1"/>
    <col min="10507" max="10507" width="4.28515625" style="18" customWidth="1"/>
    <col min="10508" max="10511" width="10.7109375" style="18" customWidth="1"/>
    <col min="10512" max="10752" width="9" style="18"/>
    <col min="10753" max="10753" width="0" style="18" hidden="1" customWidth="1"/>
    <col min="10754" max="10754" width="9.28515625" style="18" customWidth="1"/>
    <col min="10755" max="10755" width="7.42578125" style="18" customWidth="1"/>
    <col min="10756" max="10756" width="13.42578125" style="18" customWidth="1"/>
    <col min="10757" max="10757" width="12.28515625" style="18" customWidth="1"/>
    <col min="10758" max="10758" width="11.42578125" style="18" customWidth="1"/>
    <col min="10759" max="10760" width="12.7109375" style="18" customWidth="1"/>
    <col min="10761" max="10761" width="13" style="18" customWidth="1"/>
    <col min="10762" max="10762" width="6.7109375" style="18" customWidth="1"/>
    <col min="10763" max="10763" width="4.28515625" style="18" customWidth="1"/>
    <col min="10764" max="10767" width="10.7109375" style="18" customWidth="1"/>
    <col min="10768" max="11008" width="9" style="18"/>
    <col min="11009" max="11009" width="0" style="18" hidden="1" customWidth="1"/>
    <col min="11010" max="11010" width="9.28515625" style="18" customWidth="1"/>
    <col min="11011" max="11011" width="7.42578125" style="18" customWidth="1"/>
    <col min="11012" max="11012" width="13.42578125" style="18" customWidth="1"/>
    <col min="11013" max="11013" width="12.28515625" style="18" customWidth="1"/>
    <col min="11014" max="11014" width="11.42578125" style="18" customWidth="1"/>
    <col min="11015" max="11016" width="12.7109375" style="18" customWidth="1"/>
    <col min="11017" max="11017" width="13" style="18" customWidth="1"/>
    <col min="11018" max="11018" width="6.7109375" style="18" customWidth="1"/>
    <col min="11019" max="11019" width="4.28515625" style="18" customWidth="1"/>
    <col min="11020" max="11023" width="10.7109375" style="18" customWidth="1"/>
    <col min="11024" max="11264" width="9" style="18"/>
    <col min="11265" max="11265" width="0" style="18" hidden="1" customWidth="1"/>
    <col min="11266" max="11266" width="9.28515625" style="18" customWidth="1"/>
    <col min="11267" max="11267" width="7.42578125" style="18" customWidth="1"/>
    <col min="11268" max="11268" width="13.42578125" style="18" customWidth="1"/>
    <col min="11269" max="11269" width="12.28515625" style="18" customWidth="1"/>
    <col min="11270" max="11270" width="11.42578125" style="18" customWidth="1"/>
    <col min="11271" max="11272" width="12.7109375" style="18" customWidth="1"/>
    <col min="11273" max="11273" width="13" style="18" customWidth="1"/>
    <col min="11274" max="11274" width="6.7109375" style="18" customWidth="1"/>
    <col min="11275" max="11275" width="4.28515625" style="18" customWidth="1"/>
    <col min="11276" max="11279" width="10.7109375" style="18" customWidth="1"/>
    <col min="11280" max="11520" width="9" style="18"/>
    <col min="11521" max="11521" width="0" style="18" hidden="1" customWidth="1"/>
    <col min="11522" max="11522" width="9.28515625" style="18" customWidth="1"/>
    <col min="11523" max="11523" width="7.42578125" style="18" customWidth="1"/>
    <col min="11524" max="11524" width="13.42578125" style="18" customWidth="1"/>
    <col min="11525" max="11525" width="12.28515625" style="18" customWidth="1"/>
    <col min="11526" max="11526" width="11.42578125" style="18" customWidth="1"/>
    <col min="11527" max="11528" width="12.7109375" style="18" customWidth="1"/>
    <col min="11529" max="11529" width="13" style="18" customWidth="1"/>
    <col min="11530" max="11530" width="6.7109375" style="18" customWidth="1"/>
    <col min="11531" max="11531" width="4.28515625" style="18" customWidth="1"/>
    <col min="11532" max="11535" width="10.7109375" style="18" customWidth="1"/>
    <col min="11536" max="11776" width="9" style="18"/>
    <col min="11777" max="11777" width="0" style="18" hidden="1" customWidth="1"/>
    <col min="11778" max="11778" width="9.28515625" style="18" customWidth="1"/>
    <col min="11779" max="11779" width="7.42578125" style="18" customWidth="1"/>
    <col min="11780" max="11780" width="13.42578125" style="18" customWidth="1"/>
    <col min="11781" max="11781" width="12.28515625" style="18" customWidth="1"/>
    <col min="11782" max="11782" width="11.42578125" style="18" customWidth="1"/>
    <col min="11783" max="11784" width="12.7109375" style="18" customWidth="1"/>
    <col min="11785" max="11785" width="13" style="18" customWidth="1"/>
    <col min="11786" max="11786" width="6.7109375" style="18" customWidth="1"/>
    <col min="11787" max="11787" width="4.28515625" style="18" customWidth="1"/>
    <col min="11788" max="11791" width="10.7109375" style="18" customWidth="1"/>
    <col min="11792" max="12032" width="9" style="18"/>
    <col min="12033" max="12033" width="0" style="18" hidden="1" customWidth="1"/>
    <col min="12034" max="12034" width="9.28515625" style="18" customWidth="1"/>
    <col min="12035" max="12035" width="7.42578125" style="18" customWidth="1"/>
    <col min="12036" max="12036" width="13.42578125" style="18" customWidth="1"/>
    <col min="12037" max="12037" width="12.28515625" style="18" customWidth="1"/>
    <col min="12038" max="12038" width="11.42578125" style="18" customWidth="1"/>
    <col min="12039" max="12040" width="12.7109375" style="18" customWidth="1"/>
    <col min="12041" max="12041" width="13" style="18" customWidth="1"/>
    <col min="12042" max="12042" width="6.7109375" style="18" customWidth="1"/>
    <col min="12043" max="12043" width="4.28515625" style="18" customWidth="1"/>
    <col min="12044" max="12047" width="10.7109375" style="18" customWidth="1"/>
    <col min="12048" max="12288" width="9" style="18"/>
    <col min="12289" max="12289" width="0" style="18" hidden="1" customWidth="1"/>
    <col min="12290" max="12290" width="9.28515625" style="18" customWidth="1"/>
    <col min="12291" max="12291" width="7.42578125" style="18" customWidth="1"/>
    <col min="12292" max="12292" width="13.42578125" style="18" customWidth="1"/>
    <col min="12293" max="12293" width="12.28515625" style="18" customWidth="1"/>
    <col min="12294" max="12294" width="11.42578125" style="18" customWidth="1"/>
    <col min="12295" max="12296" width="12.7109375" style="18" customWidth="1"/>
    <col min="12297" max="12297" width="13" style="18" customWidth="1"/>
    <col min="12298" max="12298" width="6.7109375" style="18" customWidth="1"/>
    <col min="12299" max="12299" width="4.28515625" style="18" customWidth="1"/>
    <col min="12300" max="12303" width="10.7109375" style="18" customWidth="1"/>
    <col min="12304" max="12544" width="9" style="18"/>
    <col min="12545" max="12545" width="0" style="18" hidden="1" customWidth="1"/>
    <col min="12546" max="12546" width="9.28515625" style="18" customWidth="1"/>
    <col min="12547" max="12547" width="7.42578125" style="18" customWidth="1"/>
    <col min="12548" max="12548" width="13.42578125" style="18" customWidth="1"/>
    <col min="12549" max="12549" width="12.28515625" style="18" customWidth="1"/>
    <col min="12550" max="12550" width="11.42578125" style="18" customWidth="1"/>
    <col min="12551" max="12552" width="12.7109375" style="18" customWidth="1"/>
    <col min="12553" max="12553" width="13" style="18" customWidth="1"/>
    <col min="12554" max="12554" width="6.7109375" style="18" customWidth="1"/>
    <col min="12555" max="12555" width="4.28515625" style="18" customWidth="1"/>
    <col min="12556" max="12559" width="10.7109375" style="18" customWidth="1"/>
    <col min="12560" max="12800" width="9" style="18"/>
    <col min="12801" max="12801" width="0" style="18" hidden="1" customWidth="1"/>
    <col min="12802" max="12802" width="9.28515625" style="18" customWidth="1"/>
    <col min="12803" max="12803" width="7.42578125" style="18" customWidth="1"/>
    <col min="12804" max="12804" width="13.42578125" style="18" customWidth="1"/>
    <col min="12805" max="12805" width="12.28515625" style="18" customWidth="1"/>
    <col min="12806" max="12806" width="11.42578125" style="18" customWidth="1"/>
    <col min="12807" max="12808" width="12.7109375" style="18" customWidth="1"/>
    <col min="12809" max="12809" width="13" style="18" customWidth="1"/>
    <col min="12810" max="12810" width="6.7109375" style="18" customWidth="1"/>
    <col min="12811" max="12811" width="4.28515625" style="18" customWidth="1"/>
    <col min="12812" max="12815" width="10.7109375" style="18" customWidth="1"/>
    <col min="12816" max="13056" width="9" style="18"/>
    <col min="13057" max="13057" width="0" style="18" hidden="1" customWidth="1"/>
    <col min="13058" max="13058" width="9.28515625" style="18" customWidth="1"/>
    <col min="13059" max="13059" width="7.42578125" style="18" customWidth="1"/>
    <col min="13060" max="13060" width="13.42578125" style="18" customWidth="1"/>
    <col min="13061" max="13061" width="12.28515625" style="18" customWidth="1"/>
    <col min="13062" max="13062" width="11.42578125" style="18" customWidth="1"/>
    <col min="13063" max="13064" width="12.7109375" style="18" customWidth="1"/>
    <col min="13065" max="13065" width="13" style="18" customWidth="1"/>
    <col min="13066" max="13066" width="6.7109375" style="18" customWidth="1"/>
    <col min="13067" max="13067" width="4.28515625" style="18" customWidth="1"/>
    <col min="13068" max="13071" width="10.7109375" style="18" customWidth="1"/>
    <col min="13072" max="13312" width="9" style="18"/>
    <col min="13313" max="13313" width="0" style="18" hidden="1" customWidth="1"/>
    <col min="13314" max="13314" width="9.28515625" style="18" customWidth="1"/>
    <col min="13315" max="13315" width="7.42578125" style="18" customWidth="1"/>
    <col min="13316" max="13316" width="13.42578125" style="18" customWidth="1"/>
    <col min="13317" max="13317" width="12.28515625" style="18" customWidth="1"/>
    <col min="13318" max="13318" width="11.42578125" style="18" customWidth="1"/>
    <col min="13319" max="13320" width="12.7109375" style="18" customWidth="1"/>
    <col min="13321" max="13321" width="13" style="18" customWidth="1"/>
    <col min="13322" max="13322" width="6.7109375" style="18" customWidth="1"/>
    <col min="13323" max="13323" width="4.28515625" style="18" customWidth="1"/>
    <col min="13324" max="13327" width="10.7109375" style="18" customWidth="1"/>
    <col min="13328" max="13568" width="9" style="18"/>
    <col min="13569" max="13569" width="0" style="18" hidden="1" customWidth="1"/>
    <col min="13570" max="13570" width="9.28515625" style="18" customWidth="1"/>
    <col min="13571" max="13571" width="7.42578125" style="18" customWidth="1"/>
    <col min="13572" max="13572" width="13.42578125" style="18" customWidth="1"/>
    <col min="13573" max="13573" width="12.28515625" style="18" customWidth="1"/>
    <col min="13574" max="13574" width="11.42578125" style="18" customWidth="1"/>
    <col min="13575" max="13576" width="12.7109375" style="18" customWidth="1"/>
    <col min="13577" max="13577" width="13" style="18" customWidth="1"/>
    <col min="13578" max="13578" width="6.7109375" style="18" customWidth="1"/>
    <col min="13579" max="13579" width="4.28515625" style="18" customWidth="1"/>
    <col min="13580" max="13583" width="10.7109375" style="18" customWidth="1"/>
    <col min="13584" max="13824" width="9" style="18"/>
    <col min="13825" max="13825" width="0" style="18" hidden="1" customWidth="1"/>
    <col min="13826" max="13826" width="9.28515625" style="18" customWidth="1"/>
    <col min="13827" max="13827" width="7.42578125" style="18" customWidth="1"/>
    <col min="13828" max="13828" width="13.42578125" style="18" customWidth="1"/>
    <col min="13829" max="13829" width="12.28515625" style="18" customWidth="1"/>
    <col min="13830" max="13830" width="11.42578125" style="18" customWidth="1"/>
    <col min="13831" max="13832" width="12.7109375" style="18" customWidth="1"/>
    <col min="13833" max="13833" width="13" style="18" customWidth="1"/>
    <col min="13834" max="13834" width="6.7109375" style="18" customWidth="1"/>
    <col min="13835" max="13835" width="4.28515625" style="18" customWidth="1"/>
    <col min="13836" max="13839" width="10.7109375" style="18" customWidth="1"/>
    <col min="13840" max="14080" width="9" style="18"/>
    <col min="14081" max="14081" width="0" style="18" hidden="1" customWidth="1"/>
    <col min="14082" max="14082" width="9.28515625" style="18" customWidth="1"/>
    <col min="14083" max="14083" width="7.42578125" style="18" customWidth="1"/>
    <col min="14084" max="14084" width="13.42578125" style="18" customWidth="1"/>
    <col min="14085" max="14085" width="12.28515625" style="18" customWidth="1"/>
    <col min="14086" max="14086" width="11.42578125" style="18" customWidth="1"/>
    <col min="14087" max="14088" width="12.7109375" style="18" customWidth="1"/>
    <col min="14089" max="14089" width="13" style="18" customWidth="1"/>
    <col min="14090" max="14090" width="6.7109375" style="18" customWidth="1"/>
    <col min="14091" max="14091" width="4.28515625" style="18" customWidth="1"/>
    <col min="14092" max="14095" width="10.7109375" style="18" customWidth="1"/>
    <col min="14096" max="14336" width="9" style="18"/>
    <col min="14337" max="14337" width="0" style="18" hidden="1" customWidth="1"/>
    <col min="14338" max="14338" width="9.28515625" style="18" customWidth="1"/>
    <col min="14339" max="14339" width="7.42578125" style="18" customWidth="1"/>
    <col min="14340" max="14340" width="13.42578125" style="18" customWidth="1"/>
    <col min="14341" max="14341" width="12.28515625" style="18" customWidth="1"/>
    <col min="14342" max="14342" width="11.42578125" style="18" customWidth="1"/>
    <col min="14343" max="14344" width="12.7109375" style="18" customWidth="1"/>
    <col min="14345" max="14345" width="13" style="18" customWidth="1"/>
    <col min="14346" max="14346" width="6.7109375" style="18" customWidth="1"/>
    <col min="14347" max="14347" width="4.28515625" style="18" customWidth="1"/>
    <col min="14348" max="14351" width="10.7109375" style="18" customWidth="1"/>
    <col min="14352" max="14592" width="9" style="18"/>
    <col min="14593" max="14593" width="0" style="18" hidden="1" customWidth="1"/>
    <col min="14594" max="14594" width="9.28515625" style="18" customWidth="1"/>
    <col min="14595" max="14595" width="7.42578125" style="18" customWidth="1"/>
    <col min="14596" max="14596" width="13.42578125" style="18" customWidth="1"/>
    <col min="14597" max="14597" width="12.28515625" style="18" customWidth="1"/>
    <col min="14598" max="14598" width="11.42578125" style="18" customWidth="1"/>
    <col min="14599" max="14600" width="12.7109375" style="18" customWidth="1"/>
    <col min="14601" max="14601" width="13" style="18" customWidth="1"/>
    <col min="14602" max="14602" width="6.7109375" style="18" customWidth="1"/>
    <col min="14603" max="14603" width="4.28515625" style="18" customWidth="1"/>
    <col min="14604" max="14607" width="10.7109375" style="18" customWidth="1"/>
    <col min="14608" max="14848" width="9" style="18"/>
    <col min="14849" max="14849" width="0" style="18" hidden="1" customWidth="1"/>
    <col min="14850" max="14850" width="9.28515625" style="18" customWidth="1"/>
    <col min="14851" max="14851" width="7.42578125" style="18" customWidth="1"/>
    <col min="14852" max="14852" width="13.42578125" style="18" customWidth="1"/>
    <col min="14853" max="14853" width="12.28515625" style="18" customWidth="1"/>
    <col min="14854" max="14854" width="11.42578125" style="18" customWidth="1"/>
    <col min="14855" max="14856" width="12.7109375" style="18" customWidth="1"/>
    <col min="14857" max="14857" width="13" style="18" customWidth="1"/>
    <col min="14858" max="14858" width="6.7109375" style="18" customWidth="1"/>
    <col min="14859" max="14859" width="4.28515625" style="18" customWidth="1"/>
    <col min="14860" max="14863" width="10.7109375" style="18" customWidth="1"/>
    <col min="14864" max="15104" width="9" style="18"/>
    <col min="15105" max="15105" width="0" style="18" hidden="1" customWidth="1"/>
    <col min="15106" max="15106" width="9.28515625" style="18" customWidth="1"/>
    <col min="15107" max="15107" width="7.42578125" style="18" customWidth="1"/>
    <col min="15108" max="15108" width="13.42578125" style="18" customWidth="1"/>
    <col min="15109" max="15109" width="12.28515625" style="18" customWidth="1"/>
    <col min="15110" max="15110" width="11.42578125" style="18" customWidth="1"/>
    <col min="15111" max="15112" width="12.7109375" style="18" customWidth="1"/>
    <col min="15113" max="15113" width="13" style="18" customWidth="1"/>
    <col min="15114" max="15114" width="6.7109375" style="18" customWidth="1"/>
    <col min="15115" max="15115" width="4.28515625" style="18" customWidth="1"/>
    <col min="15116" max="15119" width="10.7109375" style="18" customWidth="1"/>
    <col min="15120" max="15360" width="9" style="18"/>
    <col min="15361" max="15361" width="0" style="18" hidden="1" customWidth="1"/>
    <col min="15362" max="15362" width="9.28515625" style="18" customWidth="1"/>
    <col min="15363" max="15363" width="7.42578125" style="18" customWidth="1"/>
    <col min="15364" max="15364" width="13.42578125" style="18" customWidth="1"/>
    <col min="15365" max="15365" width="12.28515625" style="18" customWidth="1"/>
    <col min="15366" max="15366" width="11.42578125" style="18" customWidth="1"/>
    <col min="15367" max="15368" width="12.7109375" style="18" customWidth="1"/>
    <col min="15369" max="15369" width="13" style="18" customWidth="1"/>
    <col min="15370" max="15370" width="6.7109375" style="18" customWidth="1"/>
    <col min="15371" max="15371" width="4.28515625" style="18" customWidth="1"/>
    <col min="15372" max="15375" width="10.7109375" style="18" customWidth="1"/>
    <col min="15376" max="15616" width="9" style="18"/>
    <col min="15617" max="15617" width="0" style="18" hidden="1" customWidth="1"/>
    <col min="15618" max="15618" width="9.28515625" style="18" customWidth="1"/>
    <col min="15619" max="15619" width="7.42578125" style="18" customWidth="1"/>
    <col min="15620" max="15620" width="13.42578125" style="18" customWidth="1"/>
    <col min="15621" max="15621" width="12.28515625" style="18" customWidth="1"/>
    <col min="15622" max="15622" width="11.42578125" style="18" customWidth="1"/>
    <col min="15623" max="15624" width="12.7109375" style="18" customWidth="1"/>
    <col min="15625" max="15625" width="13" style="18" customWidth="1"/>
    <col min="15626" max="15626" width="6.7109375" style="18" customWidth="1"/>
    <col min="15627" max="15627" width="4.28515625" style="18" customWidth="1"/>
    <col min="15628" max="15631" width="10.7109375" style="18" customWidth="1"/>
    <col min="15632" max="15872" width="9" style="18"/>
    <col min="15873" max="15873" width="0" style="18" hidden="1" customWidth="1"/>
    <col min="15874" max="15874" width="9.28515625" style="18" customWidth="1"/>
    <col min="15875" max="15875" width="7.42578125" style="18" customWidth="1"/>
    <col min="15876" max="15876" width="13.42578125" style="18" customWidth="1"/>
    <col min="15877" max="15877" width="12.28515625" style="18" customWidth="1"/>
    <col min="15878" max="15878" width="11.42578125" style="18" customWidth="1"/>
    <col min="15879" max="15880" width="12.7109375" style="18" customWidth="1"/>
    <col min="15881" max="15881" width="13" style="18" customWidth="1"/>
    <col min="15882" max="15882" width="6.7109375" style="18" customWidth="1"/>
    <col min="15883" max="15883" width="4.28515625" style="18" customWidth="1"/>
    <col min="15884" max="15887" width="10.7109375" style="18" customWidth="1"/>
    <col min="15888" max="16128" width="9" style="18"/>
    <col min="16129" max="16129" width="0" style="18" hidden="1" customWidth="1"/>
    <col min="16130" max="16130" width="9.28515625" style="18" customWidth="1"/>
    <col min="16131" max="16131" width="7.42578125" style="18" customWidth="1"/>
    <col min="16132" max="16132" width="13.42578125" style="18" customWidth="1"/>
    <col min="16133" max="16133" width="12.28515625" style="18" customWidth="1"/>
    <col min="16134" max="16134" width="11.42578125" style="18" customWidth="1"/>
    <col min="16135" max="16136" width="12.7109375" style="18" customWidth="1"/>
    <col min="16137" max="16137" width="13" style="18" customWidth="1"/>
    <col min="16138" max="16138" width="6.7109375" style="18" customWidth="1"/>
    <col min="16139" max="16139" width="4.28515625" style="18" customWidth="1"/>
    <col min="16140" max="16143" width="10.7109375" style="18" customWidth="1"/>
    <col min="16144" max="16384" width="9" style="18"/>
  </cols>
  <sheetData>
    <row r="1" spans="1:15" ht="33.75" customHeight="1">
      <c r="A1" s="19" t="s">
        <v>22</v>
      </c>
      <c r="B1" s="1289" t="s">
        <v>3050</v>
      </c>
      <c r="C1" s="1290"/>
      <c r="D1" s="1290"/>
      <c r="E1" s="1290"/>
      <c r="F1" s="1290"/>
      <c r="G1" s="1290"/>
      <c r="H1" s="1290"/>
      <c r="I1" s="1290"/>
      <c r="J1" s="1291"/>
    </row>
    <row r="2" spans="1:15" ht="36" customHeight="1">
      <c r="A2" s="20"/>
      <c r="B2" s="1161" t="s">
        <v>23</v>
      </c>
      <c r="C2" s="1162"/>
      <c r="D2" s="1163" t="s">
        <v>24</v>
      </c>
      <c r="E2" s="1292" t="s">
        <v>25</v>
      </c>
      <c r="F2" s="1293"/>
      <c r="G2" s="1293"/>
      <c r="H2" s="1293"/>
      <c r="I2" s="1293"/>
      <c r="J2" s="1294"/>
      <c r="O2" s="21"/>
    </row>
    <row r="3" spans="1:15" ht="27" customHeight="1">
      <c r="A3" s="20"/>
      <c r="B3" s="1164" t="s">
        <v>26</v>
      </c>
      <c r="C3" s="1162"/>
      <c r="D3" s="1165" t="s">
        <v>27</v>
      </c>
      <c r="E3" s="1295" t="s">
        <v>28</v>
      </c>
      <c r="F3" s="1296"/>
      <c r="G3" s="1296"/>
      <c r="H3" s="1296"/>
      <c r="I3" s="1296"/>
      <c r="J3" s="1297"/>
    </row>
    <row r="4" spans="1:15" ht="23.25" customHeight="1">
      <c r="A4" s="22">
        <v>211</v>
      </c>
      <c r="B4" s="1166" t="s">
        <v>29</v>
      </c>
      <c r="C4" s="1167"/>
      <c r="D4" s="1168" t="s">
        <v>30</v>
      </c>
      <c r="E4" s="1298" t="s">
        <v>31</v>
      </c>
      <c r="F4" s="1299"/>
      <c r="G4" s="1299"/>
      <c r="H4" s="1299"/>
      <c r="I4" s="1299"/>
      <c r="J4" s="1300"/>
    </row>
    <row r="5" spans="1:15" ht="24" customHeight="1">
      <c r="A5" s="20"/>
      <c r="B5" s="23" t="s">
        <v>32</v>
      </c>
      <c r="C5" s="24"/>
      <c r="D5" s="25"/>
      <c r="E5" s="26"/>
      <c r="F5" s="26"/>
      <c r="G5" s="26"/>
      <c r="H5" s="27" t="s">
        <v>33</v>
      </c>
      <c r="I5" s="25"/>
      <c r="J5" s="28"/>
    </row>
    <row r="6" spans="1:15" ht="15.75" customHeight="1">
      <c r="A6" s="20"/>
      <c r="B6" s="29"/>
      <c r="C6" s="26"/>
      <c r="D6" s="25"/>
      <c r="E6" s="26"/>
      <c r="F6" s="26"/>
      <c r="G6" s="26"/>
      <c r="H6" s="27" t="s">
        <v>34</v>
      </c>
      <c r="I6" s="25"/>
      <c r="J6" s="28"/>
    </row>
    <row r="7" spans="1:15" ht="15.75" customHeight="1">
      <c r="A7" s="20"/>
      <c r="B7" s="30"/>
      <c r="C7" s="31"/>
      <c r="D7" s="32"/>
      <c r="E7" s="33"/>
      <c r="F7" s="33"/>
      <c r="G7" s="33"/>
      <c r="H7" s="34"/>
      <c r="I7" s="33"/>
      <c r="J7" s="35"/>
    </row>
    <row r="8" spans="1:15" ht="24" hidden="1" customHeight="1">
      <c r="A8" s="20"/>
      <c r="B8" s="23" t="s">
        <v>35</v>
      </c>
      <c r="C8" s="24"/>
      <c r="D8" s="36"/>
      <c r="E8" s="24"/>
      <c r="F8" s="24"/>
      <c r="G8" s="37"/>
      <c r="H8" s="27" t="s">
        <v>33</v>
      </c>
      <c r="I8" s="25"/>
      <c r="J8" s="28"/>
    </row>
    <row r="9" spans="1:15" ht="15.75" hidden="1" customHeight="1">
      <c r="A9" s="20"/>
      <c r="B9" s="20"/>
      <c r="C9" s="24"/>
      <c r="D9" s="36"/>
      <c r="E9" s="24"/>
      <c r="F9" s="24"/>
      <c r="G9" s="37"/>
      <c r="H9" s="27" t="s">
        <v>34</v>
      </c>
      <c r="I9" s="25"/>
      <c r="J9" s="28"/>
    </row>
    <row r="10" spans="1:15" ht="15.75" hidden="1" customHeight="1">
      <c r="A10" s="20"/>
      <c r="B10" s="38"/>
      <c r="C10" s="31"/>
      <c r="D10" s="39"/>
      <c r="E10" s="40"/>
      <c r="F10" s="40"/>
      <c r="G10" s="41"/>
      <c r="H10" s="41"/>
      <c r="I10" s="42"/>
      <c r="J10" s="35"/>
    </row>
    <row r="11" spans="1:15" ht="24" customHeight="1">
      <c r="A11" s="20"/>
      <c r="B11" s="23" t="s">
        <v>36</v>
      </c>
      <c r="C11" s="24"/>
      <c r="D11" s="1301"/>
      <c r="E11" s="1301"/>
      <c r="F11" s="1301"/>
      <c r="G11" s="1301"/>
      <c r="H11" s="27" t="s">
        <v>33</v>
      </c>
      <c r="I11" s="25"/>
      <c r="J11" s="28"/>
    </row>
    <row r="12" spans="1:15" ht="15.75" customHeight="1">
      <c r="A12" s="20"/>
      <c r="B12" s="29"/>
      <c r="C12" s="26"/>
      <c r="D12" s="1288"/>
      <c r="E12" s="1288"/>
      <c r="F12" s="1288"/>
      <c r="G12" s="1288"/>
      <c r="H12" s="27" t="s">
        <v>34</v>
      </c>
      <c r="I12" s="25"/>
      <c r="J12" s="28"/>
    </row>
    <row r="13" spans="1:15" ht="15.75" customHeight="1">
      <c r="A13" s="20"/>
      <c r="B13" s="30"/>
      <c r="C13" s="31"/>
      <c r="D13" s="32"/>
      <c r="E13" s="1283"/>
      <c r="F13" s="1284"/>
      <c r="G13" s="1284"/>
      <c r="H13" s="43"/>
      <c r="I13" s="33"/>
      <c r="J13" s="35"/>
    </row>
    <row r="14" spans="1:15" ht="24" customHeight="1">
      <c r="A14" s="20"/>
      <c r="B14" s="44" t="s">
        <v>37</v>
      </c>
      <c r="C14" s="45"/>
      <c r="D14" s="46" t="s">
        <v>38</v>
      </c>
      <c r="E14" s="47"/>
      <c r="F14" s="47"/>
      <c r="G14" s="47"/>
      <c r="H14" s="48"/>
      <c r="I14" s="47"/>
      <c r="J14" s="49"/>
    </row>
    <row r="15" spans="1:15" ht="32.25" customHeight="1">
      <c r="A15" s="20"/>
      <c r="B15" s="38" t="s">
        <v>39</v>
      </c>
      <c r="C15" s="50"/>
      <c r="D15" s="41"/>
      <c r="E15" s="1285"/>
      <c r="F15" s="1285"/>
      <c r="G15" s="1286"/>
      <c r="H15" s="1286"/>
      <c r="I15" s="1286" t="s">
        <v>40</v>
      </c>
      <c r="J15" s="1287"/>
    </row>
    <row r="16" spans="1:15" ht="23.25" customHeight="1">
      <c r="A16" s="51" t="s">
        <v>41</v>
      </c>
      <c r="B16" s="52" t="s">
        <v>41</v>
      </c>
      <c r="C16" s="53"/>
      <c r="D16" s="54"/>
      <c r="E16" s="1275"/>
      <c r="F16" s="1276"/>
      <c r="G16" s="1275"/>
      <c r="H16" s="1276"/>
      <c r="I16" s="1275">
        <f>I51</f>
        <v>0</v>
      </c>
      <c r="J16" s="1277"/>
    </row>
    <row r="17" spans="1:10" ht="23.25" customHeight="1">
      <c r="A17" s="51" t="s">
        <v>42</v>
      </c>
      <c r="B17" s="52" t="s">
        <v>42</v>
      </c>
      <c r="C17" s="53"/>
      <c r="D17" s="54"/>
      <c r="E17" s="1275"/>
      <c r="F17" s="1276"/>
      <c r="G17" s="1275"/>
      <c r="H17" s="1276"/>
      <c r="I17" s="1275">
        <v>0</v>
      </c>
      <c r="J17" s="1277"/>
    </row>
    <row r="18" spans="1:10" ht="23.25" customHeight="1">
      <c r="A18" s="51" t="s">
        <v>43</v>
      </c>
      <c r="B18" s="52" t="s">
        <v>43</v>
      </c>
      <c r="C18" s="53"/>
      <c r="D18" s="54"/>
      <c r="E18" s="1275"/>
      <c r="F18" s="1276"/>
      <c r="G18" s="1275"/>
      <c r="H18" s="1276"/>
      <c r="I18" s="1275">
        <f>I49+I50</f>
        <v>0</v>
      </c>
      <c r="J18" s="1277"/>
    </row>
    <row r="19" spans="1:10" ht="23.25" customHeight="1">
      <c r="A19" s="51" t="s">
        <v>44</v>
      </c>
      <c r="B19" s="52" t="s">
        <v>45</v>
      </c>
      <c r="C19" s="53"/>
      <c r="D19" s="54"/>
      <c r="E19" s="1275"/>
      <c r="F19" s="1276"/>
      <c r="G19" s="1275"/>
      <c r="H19" s="1276"/>
      <c r="I19" s="1275">
        <v>0</v>
      </c>
      <c r="J19" s="1277"/>
    </row>
    <row r="20" spans="1:10" ht="23.25" customHeight="1">
      <c r="A20" s="51" t="s">
        <v>46</v>
      </c>
      <c r="B20" s="52" t="s">
        <v>47</v>
      </c>
      <c r="C20" s="53"/>
      <c r="D20" s="54"/>
      <c r="E20" s="1275"/>
      <c r="F20" s="1276"/>
      <c r="G20" s="1275"/>
      <c r="H20" s="1276"/>
      <c r="I20" s="1275">
        <v>0</v>
      </c>
      <c r="J20" s="1277"/>
    </row>
    <row r="21" spans="1:10" ht="23.25" customHeight="1">
      <c r="A21" s="20"/>
      <c r="B21" s="55" t="s">
        <v>40</v>
      </c>
      <c r="C21" s="56"/>
      <c r="D21" s="57"/>
      <c r="E21" s="1278"/>
      <c r="F21" s="1279"/>
      <c r="G21" s="1278"/>
      <c r="H21" s="1279"/>
      <c r="I21" s="1278">
        <f>I18+I16</f>
        <v>0</v>
      </c>
      <c r="J21" s="1280"/>
    </row>
    <row r="22" spans="1:10" ht="33" customHeight="1">
      <c r="A22" s="20"/>
      <c r="B22" s="58" t="s">
        <v>48</v>
      </c>
      <c r="C22" s="53"/>
      <c r="D22" s="54"/>
      <c r="E22" s="59"/>
      <c r="F22" s="60"/>
      <c r="G22" s="61"/>
      <c r="H22" s="61"/>
      <c r="I22" s="61"/>
      <c r="J22" s="62"/>
    </row>
    <row r="23" spans="1:10" ht="23.25" customHeight="1">
      <c r="A23" s="20"/>
      <c r="B23" s="52" t="s">
        <v>49</v>
      </c>
      <c r="C23" s="53"/>
      <c r="D23" s="54"/>
      <c r="E23" s="63">
        <v>15</v>
      </c>
      <c r="F23" s="60" t="s">
        <v>50</v>
      </c>
      <c r="G23" s="1273">
        <f>I52</f>
        <v>0</v>
      </c>
      <c r="H23" s="1274"/>
      <c r="I23" s="1274"/>
      <c r="J23" s="62" t="str">
        <f t="shared" ref="J23:J28" si="0">Mena</f>
        <v>CZK</v>
      </c>
    </row>
    <row r="24" spans="1:10" ht="23.25" customHeight="1">
      <c r="A24" s="20"/>
      <c r="B24" s="52" t="s">
        <v>51</v>
      </c>
      <c r="C24" s="53"/>
      <c r="D24" s="54"/>
      <c r="E24" s="63">
        <f>SazbaDPH1</f>
        <v>15</v>
      </c>
      <c r="F24" s="60" t="s">
        <v>50</v>
      </c>
      <c r="G24" s="1281">
        <f>G23*0.15</f>
        <v>0</v>
      </c>
      <c r="H24" s="1282"/>
      <c r="I24" s="1282"/>
      <c r="J24" s="62" t="str">
        <f t="shared" si="0"/>
        <v>CZK</v>
      </c>
    </row>
    <row r="25" spans="1:10" ht="23.25" customHeight="1">
      <c r="A25" s="20"/>
      <c r="B25" s="52" t="s">
        <v>52</v>
      </c>
      <c r="C25" s="53"/>
      <c r="D25" s="54"/>
      <c r="E25" s="63">
        <v>21</v>
      </c>
      <c r="F25" s="60" t="s">
        <v>50</v>
      </c>
      <c r="G25" s="1273">
        <v>0</v>
      </c>
      <c r="H25" s="1274"/>
      <c r="I25" s="1274"/>
      <c r="J25" s="62" t="str">
        <f t="shared" si="0"/>
        <v>CZK</v>
      </c>
    </row>
    <row r="26" spans="1:10" ht="23.25" customHeight="1">
      <c r="A26" s="20"/>
      <c r="B26" s="64" t="s">
        <v>53</v>
      </c>
      <c r="C26" s="65"/>
      <c r="D26" s="66"/>
      <c r="E26" s="67">
        <f>SazbaDPH2</f>
        <v>21</v>
      </c>
      <c r="F26" s="68" t="s">
        <v>50</v>
      </c>
      <c r="G26" s="1265">
        <v>0</v>
      </c>
      <c r="H26" s="1266"/>
      <c r="I26" s="1266"/>
      <c r="J26" s="69" t="str">
        <f t="shared" si="0"/>
        <v>CZK</v>
      </c>
    </row>
    <row r="27" spans="1:10" ht="23.25" customHeight="1" thickBot="1">
      <c r="A27" s="20"/>
      <c r="B27" s="70" t="s">
        <v>54</v>
      </c>
      <c r="C27" s="71"/>
      <c r="D27" s="72"/>
      <c r="E27" s="71"/>
      <c r="F27" s="73"/>
      <c r="G27" s="1267">
        <v>0</v>
      </c>
      <c r="H27" s="1267"/>
      <c r="I27" s="1267"/>
      <c r="J27" s="74" t="str">
        <f t="shared" si="0"/>
        <v>CZK</v>
      </c>
    </row>
    <row r="28" spans="1:10" ht="27.75" hidden="1" customHeight="1" thickBot="1">
      <c r="A28" s="20"/>
      <c r="B28" s="75" t="s">
        <v>55</v>
      </c>
      <c r="C28" s="76"/>
      <c r="D28" s="76"/>
      <c r="E28" s="77"/>
      <c r="F28" s="78"/>
      <c r="G28" s="1268">
        <v>3407610.01</v>
      </c>
      <c r="H28" s="1269"/>
      <c r="I28" s="1269"/>
      <c r="J28" s="79" t="str">
        <f t="shared" si="0"/>
        <v>CZK</v>
      </c>
    </row>
    <row r="29" spans="1:10" ht="27.75" customHeight="1" thickBot="1">
      <c r="A29" s="20"/>
      <c r="B29" s="1169" t="s">
        <v>56</v>
      </c>
      <c r="C29" s="1170"/>
      <c r="D29" s="1170"/>
      <c r="E29" s="1170"/>
      <c r="F29" s="1170"/>
      <c r="G29" s="1270">
        <f>G23+G24+G27</f>
        <v>0</v>
      </c>
      <c r="H29" s="1270"/>
      <c r="I29" s="1270"/>
      <c r="J29" s="1171" t="s">
        <v>57</v>
      </c>
    </row>
    <row r="30" spans="1:10" ht="12.75" customHeight="1">
      <c r="A30" s="20"/>
      <c r="B30" s="20"/>
      <c r="C30" s="24"/>
      <c r="D30" s="24"/>
      <c r="E30" s="24"/>
      <c r="F30" s="24"/>
      <c r="G30" s="37"/>
      <c r="H30" s="24"/>
      <c r="I30" s="37"/>
      <c r="J30" s="80"/>
    </row>
    <row r="31" spans="1:10" ht="30" customHeight="1">
      <c r="A31" s="20"/>
      <c r="B31" s="20"/>
      <c r="C31" s="24"/>
      <c r="D31" s="24"/>
      <c r="E31" s="24"/>
      <c r="F31" s="24"/>
      <c r="G31" s="37"/>
      <c r="H31" s="24"/>
      <c r="I31" s="37"/>
      <c r="J31" s="80"/>
    </row>
    <row r="32" spans="1:10" ht="18.75" customHeight="1">
      <c r="A32" s="20"/>
      <c r="B32" s="81"/>
      <c r="C32" s="82" t="s">
        <v>58</v>
      </c>
      <c r="D32" s="83"/>
      <c r="E32" s="83"/>
      <c r="F32" s="82" t="s">
        <v>59</v>
      </c>
      <c r="G32" s="83"/>
      <c r="H32" s="84">
        <f ca="1">TODAY()</f>
        <v>43507</v>
      </c>
      <c r="I32" s="83"/>
      <c r="J32" s="80"/>
    </row>
    <row r="33" spans="1:10" ht="47.25" customHeight="1">
      <c r="A33" s="20"/>
      <c r="B33" s="20"/>
      <c r="C33" s="24"/>
      <c r="D33" s="24"/>
      <c r="E33" s="24"/>
      <c r="F33" s="24"/>
      <c r="G33" s="37"/>
      <c r="H33" s="24"/>
      <c r="I33" s="37"/>
      <c r="J33" s="80"/>
    </row>
    <row r="34" spans="1:10" s="17" customFormat="1" ht="18.75" customHeight="1">
      <c r="A34" s="85"/>
      <c r="B34" s="85"/>
      <c r="C34" s="86"/>
      <c r="D34" s="1271"/>
      <c r="E34" s="1272"/>
      <c r="F34" s="86"/>
      <c r="G34" s="1271"/>
      <c r="H34" s="1272"/>
      <c r="I34" s="1272"/>
      <c r="J34" s="87"/>
    </row>
    <row r="35" spans="1:10" ht="12.75" customHeight="1">
      <c r="A35" s="20"/>
      <c r="B35" s="20"/>
      <c r="C35" s="24"/>
      <c r="D35" s="1257" t="s">
        <v>60</v>
      </c>
      <c r="E35" s="1257"/>
      <c r="F35" s="24"/>
      <c r="G35" s="37"/>
      <c r="H35" s="88" t="s">
        <v>61</v>
      </c>
      <c r="I35" s="37"/>
      <c r="J35" s="80"/>
    </row>
    <row r="36" spans="1:10" ht="13.5" customHeight="1" thickBot="1">
      <c r="A36" s="89"/>
      <c r="B36" s="89"/>
      <c r="C36" s="90"/>
      <c r="D36" s="90"/>
      <c r="E36" s="90"/>
      <c r="F36" s="90"/>
      <c r="G36" s="91"/>
      <c r="H36" s="90"/>
      <c r="I36" s="91"/>
      <c r="J36" s="92"/>
    </row>
    <row r="37" spans="1:10" ht="27" hidden="1" customHeight="1">
      <c r="B37" s="93" t="s">
        <v>62</v>
      </c>
      <c r="C37" s="94"/>
      <c r="D37" s="94"/>
      <c r="E37" s="94"/>
      <c r="F37" s="95"/>
      <c r="G37" s="95"/>
      <c r="H37" s="95"/>
      <c r="I37" s="95"/>
      <c r="J37" s="94"/>
    </row>
    <row r="38" spans="1:10" ht="25.5" hidden="1" customHeight="1">
      <c r="A38" s="96" t="s">
        <v>63</v>
      </c>
      <c r="B38" s="97" t="s">
        <v>64</v>
      </c>
      <c r="C38" s="98" t="s">
        <v>65</v>
      </c>
      <c r="D38" s="99"/>
      <c r="E38" s="99"/>
      <c r="F38" s="100" t="str">
        <f>B23</f>
        <v>Základ pro sníženou DPH</v>
      </c>
      <c r="G38" s="100" t="str">
        <f>B25</f>
        <v>Základ pro základní DPH</v>
      </c>
      <c r="H38" s="101" t="s">
        <v>66</v>
      </c>
      <c r="I38" s="101" t="s">
        <v>67</v>
      </c>
      <c r="J38" s="102" t="s">
        <v>50</v>
      </c>
    </row>
    <row r="39" spans="1:10" ht="25.5" hidden="1" customHeight="1">
      <c r="A39" s="96">
        <v>1</v>
      </c>
      <c r="B39" s="103" t="s">
        <v>68</v>
      </c>
      <c r="C39" s="1258"/>
      <c r="D39" s="1259"/>
      <c r="E39" s="1259"/>
      <c r="F39" s="104">
        <v>0</v>
      </c>
      <c r="G39" s="105">
        <v>3407610.01</v>
      </c>
      <c r="H39" s="106">
        <v>715598.1</v>
      </c>
      <c r="I39" s="106">
        <v>4123208.11</v>
      </c>
      <c r="J39" s="107">
        <f>IF(CenaCelkemVypocet=0,"",I39/CenaCelkemVypocet*100)</f>
        <v>100</v>
      </c>
    </row>
    <row r="40" spans="1:10" ht="25.5" hidden="1" customHeight="1">
      <c r="A40" s="96">
        <v>2</v>
      </c>
      <c r="B40" s="108" t="s">
        <v>27</v>
      </c>
      <c r="C40" s="1260" t="s">
        <v>28</v>
      </c>
      <c r="D40" s="1261"/>
      <c r="E40" s="1261"/>
      <c r="F40" s="109">
        <v>0</v>
      </c>
      <c r="G40" s="110">
        <v>3407610.01</v>
      </c>
      <c r="H40" s="110">
        <v>715598.1</v>
      </c>
      <c r="I40" s="110">
        <v>4123208.11</v>
      </c>
      <c r="J40" s="111">
        <f>IF(CenaCelkemVypocet=0,"",I40/CenaCelkemVypocet*100)</f>
        <v>100</v>
      </c>
    </row>
    <row r="41" spans="1:10" ht="25.5" hidden="1" customHeight="1">
      <c r="A41" s="96">
        <v>3</v>
      </c>
      <c r="B41" s="112" t="s">
        <v>30</v>
      </c>
      <c r="C41" s="1258" t="s">
        <v>69</v>
      </c>
      <c r="D41" s="1259"/>
      <c r="E41" s="1259"/>
      <c r="F41" s="113">
        <v>0</v>
      </c>
      <c r="G41" s="106">
        <v>3407610.01</v>
      </c>
      <c r="H41" s="106">
        <v>715598.1</v>
      </c>
      <c r="I41" s="106">
        <v>4123208.11</v>
      </c>
      <c r="J41" s="107">
        <f>IF(CenaCelkemVypocet=0,"",I41/CenaCelkemVypocet*100)</f>
        <v>100</v>
      </c>
    </row>
    <row r="42" spans="1:10" ht="25.5" hidden="1" customHeight="1">
      <c r="A42" s="96"/>
      <c r="B42" s="1262" t="s">
        <v>70</v>
      </c>
      <c r="C42" s="1263"/>
      <c r="D42" s="1263"/>
      <c r="E42" s="1264"/>
      <c r="F42" s="114">
        <f>SUMIF(A39:A41,"=1",F39:F41)</f>
        <v>0</v>
      </c>
      <c r="G42" s="115">
        <f>SUMIF(A39:A41,"=1",G39:G41)</f>
        <v>3407610.01</v>
      </c>
      <c r="H42" s="115">
        <f>SUMIF(A39:A41,"=1",H39:H41)</f>
        <v>715598.1</v>
      </c>
      <c r="I42" s="115">
        <f>SUMIF(A39:A41,"=1",I39:I41)</f>
        <v>4123208.11</v>
      </c>
      <c r="J42" s="116">
        <f>SUMIF(A39:A41,"=1",J39:J41)</f>
        <v>100</v>
      </c>
    </row>
    <row r="46" spans="1:10" ht="15.75">
      <c r="B46" s="118" t="s">
        <v>71</v>
      </c>
    </row>
    <row r="48" spans="1:10" ht="25.5" customHeight="1">
      <c r="A48" s="119"/>
      <c r="B48" s="120" t="s">
        <v>64</v>
      </c>
      <c r="C48" s="120" t="s">
        <v>65</v>
      </c>
      <c r="D48" s="121"/>
      <c r="E48" s="121"/>
      <c r="F48" s="122" t="s">
        <v>72</v>
      </c>
      <c r="G48" s="122"/>
      <c r="H48" s="122"/>
      <c r="I48" s="122" t="s">
        <v>40</v>
      </c>
      <c r="J48" s="122" t="s">
        <v>50</v>
      </c>
    </row>
    <row r="49" spans="1:10" ht="25.5" customHeight="1">
      <c r="A49" s="123"/>
      <c r="B49" s="124" t="s">
        <v>73</v>
      </c>
      <c r="C49" s="1255" t="s">
        <v>74</v>
      </c>
      <c r="D49" s="1256"/>
      <c r="E49" s="1256"/>
      <c r="F49" s="125" t="s">
        <v>43</v>
      </c>
      <c r="G49" s="126"/>
      <c r="H49" s="126"/>
      <c r="I49" s="126">
        <f>'ESL - Položky'!G8</f>
        <v>0</v>
      </c>
      <c r="J49" s="127" t="str">
        <f>IF(I52=0,"",I49/I52*100)</f>
        <v/>
      </c>
    </row>
    <row r="50" spans="1:10" ht="25.5" customHeight="1">
      <c r="A50" s="123"/>
      <c r="B50" s="124" t="s">
        <v>75</v>
      </c>
      <c r="C50" s="1255" t="s">
        <v>76</v>
      </c>
      <c r="D50" s="1256"/>
      <c r="E50" s="1256"/>
      <c r="F50" s="125" t="s">
        <v>43</v>
      </c>
      <c r="G50" s="126"/>
      <c r="H50" s="126"/>
      <c r="I50" s="126">
        <f>'ESL - Položky'!G73</f>
        <v>0</v>
      </c>
      <c r="J50" s="127" t="str">
        <f>IF(I52=0,"",I50/I52*100)</f>
        <v/>
      </c>
    </row>
    <row r="51" spans="1:10" ht="25.5" customHeight="1">
      <c r="A51" s="123"/>
      <c r="B51" s="124" t="s">
        <v>77</v>
      </c>
      <c r="C51" s="1255" t="s">
        <v>78</v>
      </c>
      <c r="D51" s="1256"/>
      <c r="E51" s="1256"/>
      <c r="F51" s="125" t="s">
        <v>79</v>
      </c>
      <c r="G51" s="126"/>
      <c r="H51" s="126"/>
      <c r="I51" s="126">
        <f>'ESL - Položky'!G76</f>
        <v>0</v>
      </c>
      <c r="J51" s="127" t="str">
        <f>IF(I52=0,"",I51/I52*100)</f>
        <v/>
      </c>
    </row>
    <row r="52" spans="1:10" ht="25.5" customHeight="1">
      <c r="A52" s="128"/>
      <c r="B52" s="129" t="s">
        <v>67</v>
      </c>
      <c r="C52" s="129"/>
      <c r="D52" s="130"/>
      <c r="E52" s="130"/>
      <c r="F52" s="131"/>
      <c r="G52" s="132"/>
      <c r="H52" s="132"/>
      <c r="I52" s="132">
        <f>SUM(I49:I51)</f>
        <v>0</v>
      </c>
      <c r="J52" s="133">
        <f>SUM(J49:J51)</f>
        <v>0</v>
      </c>
    </row>
    <row r="53" spans="1:10">
      <c r="F53" s="134"/>
      <c r="G53" s="135"/>
      <c r="H53" s="134"/>
      <c r="I53" s="135"/>
      <c r="J53" s="136"/>
    </row>
    <row r="54" spans="1:10">
      <c r="F54" s="134"/>
      <c r="G54" s="135"/>
      <c r="H54" s="134"/>
      <c r="I54" s="135"/>
      <c r="J54" s="136"/>
    </row>
    <row r="55" spans="1:10">
      <c r="F55" s="134"/>
      <c r="G55" s="135"/>
      <c r="H55" s="134"/>
      <c r="I55" s="135"/>
      <c r="J55" s="136"/>
    </row>
  </sheetData>
  <sheetProtection password="DCC9" sheet="1" objects="1" scenarios="1" selectLockedCells="1"/>
  <mergeCells count="45">
    <mergeCell ref="D12:G12"/>
    <mergeCell ref="B1:J1"/>
    <mergeCell ref="E2:J2"/>
    <mergeCell ref="E3:J3"/>
    <mergeCell ref="E4:J4"/>
    <mergeCell ref="D11:G11"/>
    <mergeCell ref="E13:G13"/>
    <mergeCell ref="E15:F15"/>
    <mergeCell ref="G15:H15"/>
    <mergeCell ref="I15:J15"/>
    <mergeCell ref="E16:F16"/>
    <mergeCell ref="G16:H16"/>
    <mergeCell ref="I16:J16"/>
    <mergeCell ref="E17:F17"/>
    <mergeCell ref="G17:H17"/>
    <mergeCell ref="I17:J17"/>
    <mergeCell ref="E18:F18"/>
    <mergeCell ref="G18:H18"/>
    <mergeCell ref="I18:J18"/>
    <mergeCell ref="G25:I25"/>
    <mergeCell ref="E19:F19"/>
    <mergeCell ref="G19:H19"/>
    <mergeCell ref="I19:J19"/>
    <mergeCell ref="E20:F20"/>
    <mergeCell ref="G20:H20"/>
    <mergeCell ref="I20:J20"/>
    <mergeCell ref="E21:F21"/>
    <mergeCell ref="G21:H21"/>
    <mergeCell ref="I21:J21"/>
    <mergeCell ref="G23:I23"/>
    <mergeCell ref="G24:I24"/>
    <mergeCell ref="G26:I26"/>
    <mergeCell ref="G27:I27"/>
    <mergeCell ref="G28:I28"/>
    <mergeCell ref="G29:I29"/>
    <mergeCell ref="D34:E34"/>
    <mergeCell ref="G34:I34"/>
    <mergeCell ref="C50:E50"/>
    <mergeCell ref="C51:E51"/>
    <mergeCell ref="D35:E35"/>
    <mergeCell ref="C39:E39"/>
    <mergeCell ref="C40:E40"/>
    <mergeCell ref="C41:E41"/>
    <mergeCell ref="B42:E42"/>
    <mergeCell ref="C49:E49"/>
  </mergeCells>
  <pageMargins left="0.39370078740157483" right="0.19685039370078741" top="0.59055118110236227" bottom="0.39370078740157483" header="0" footer="0.19685039370078741"/>
  <pageSetup paperSize="9" scale="98" fitToHeight="9999" orientation="portrait" r:id="rId1"/>
  <headerFooter alignWithMargins="0">
    <oddFooter>&amp;L&amp;9Zpracováno programem &amp;"Arial CE,tučné"BUILDpower S,  © RTS, a.s.&amp;R&amp;9Stránka &amp;P z &amp;N</oddFooter>
  </headerFooter>
  <rowBreaks count="1" manualBreakCount="1">
    <brk id="36"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outlinePr summaryBelow="0"/>
    <pageSetUpPr fitToPage="1"/>
  </sheetPr>
  <dimension ref="A1:BH5002"/>
  <sheetViews>
    <sheetView view="pageBreakPreview" zoomScale="85" zoomScaleNormal="100" zoomScaleSheetLayoutView="85" workbookViewId="0">
      <pane ySplit="7" topLeftCell="A8" activePane="bottomLeft" state="frozen"/>
      <selection activeCell="H163" sqref="H163"/>
      <selection pane="bottomLeft" activeCell="F13" sqref="F13"/>
    </sheetView>
  </sheetViews>
  <sheetFormatPr defaultRowHeight="12.75" outlineLevelRow="1"/>
  <cols>
    <col min="1" max="1" width="3.42578125" style="18" customWidth="1"/>
    <col min="2" max="2" width="12.5703125" style="145" customWidth="1"/>
    <col min="3" max="3" width="36.7109375" style="145" customWidth="1"/>
    <col min="4" max="4" width="4.7109375" style="18" customWidth="1"/>
    <col min="5" max="5" width="7.42578125" style="18" customWidth="1"/>
    <col min="6" max="6" width="9.7109375" style="18" customWidth="1"/>
    <col min="7" max="7" width="12.7109375" style="18" customWidth="1"/>
    <col min="8" max="13" width="9.28515625" style="18" customWidth="1"/>
    <col min="14" max="19" width="9.28515625" style="18" hidden="1" customWidth="1"/>
    <col min="20" max="20" width="7.42578125" style="18" customWidth="1"/>
    <col min="21" max="23" width="0" style="18" hidden="1" customWidth="1"/>
    <col min="24" max="24" width="11.7109375" style="18" bestFit="1" customWidth="1"/>
    <col min="25" max="27" width="9.140625" style="18" bestFit="1" customWidth="1"/>
    <col min="28" max="28" width="8.85546875" style="18"/>
    <col min="29" max="29" width="0" style="18" hidden="1" customWidth="1"/>
    <col min="30" max="30" width="8.85546875" style="18"/>
    <col min="31" max="41" width="0" style="18" hidden="1" customWidth="1"/>
    <col min="42" max="256" width="8.85546875" style="18"/>
    <col min="257" max="257" width="3.42578125" style="18" customWidth="1"/>
    <col min="258" max="258" width="12.5703125" style="18" customWidth="1"/>
    <col min="259" max="259" width="36.7109375" style="18" customWidth="1"/>
    <col min="260" max="260" width="4.7109375" style="18" customWidth="1"/>
    <col min="261" max="261" width="7.42578125" style="18" customWidth="1"/>
    <col min="262" max="262" width="9.7109375" style="18" customWidth="1"/>
    <col min="263" max="263" width="12.7109375" style="18" customWidth="1"/>
    <col min="264" max="269" width="9.28515625" style="18" customWidth="1"/>
    <col min="270" max="275" width="0" style="18" hidden="1" customWidth="1"/>
    <col min="276" max="276" width="7.42578125" style="18" customWidth="1"/>
    <col min="277" max="279" width="0" style="18" hidden="1" customWidth="1"/>
    <col min="280" max="284" width="8.85546875" style="18"/>
    <col min="285" max="285" width="0" style="18" hidden="1" customWidth="1"/>
    <col min="286" max="286" width="8.85546875" style="18"/>
    <col min="287" max="297" width="0" style="18" hidden="1" customWidth="1"/>
    <col min="298" max="512" width="8.85546875" style="18"/>
    <col min="513" max="513" width="3.42578125" style="18" customWidth="1"/>
    <col min="514" max="514" width="12.5703125" style="18" customWidth="1"/>
    <col min="515" max="515" width="36.7109375" style="18" customWidth="1"/>
    <col min="516" max="516" width="4.7109375" style="18" customWidth="1"/>
    <col min="517" max="517" width="7.42578125" style="18" customWidth="1"/>
    <col min="518" max="518" width="9.7109375" style="18" customWidth="1"/>
    <col min="519" max="519" width="12.7109375" style="18" customWidth="1"/>
    <col min="520" max="525" width="9.28515625" style="18" customWidth="1"/>
    <col min="526" max="531" width="0" style="18" hidden="1" customWidth="1"/>
    <col min="532" max="532" width="7.42578125" style="18" customWidth="1"/>
    <col min="533" max="535" width="0" style="18" hidden="1" customWidth="1"/>
    <col min="536" max="540" width="8.85546875" style="18"/>
    <col min="541" max="541" width="0" style="18" hidden="1" customWidth="1"/>
    <col min="542" max="542" width="8.85546875" style="18"/>
    <col min="543" max="553" width="0" style="18" hidden="1" customWidth="1"/>
    <col min="554" max="768" width="8.85546875" style="18"/>
    <col min="769" max="769" width="3.42578125" style="18" customWidth="1"/>
    <col min="770" max="770" width="12.5703125" style="18" customWidth="1"/>
    <col min="771" max="771" width="36.7109375" style="18" customWidth="1"/>
    <col min="772" max="772" width="4.7109375" style="18" customWidth="1"/>
    <col min="773" max="773" width="7.42578125" style="18" customWidth="1"/>
    <col min="774" max="774" width="9.7109375" style="18" customWidth="1"/>
    <col min="775" max="775" width="12.7109375" style="18" customWidth="1"/>
    <col min="776" max="781" width="9.28515625" style="18" customWidth="1"/>
    <col min="782" max="787" width="0" style="18" hidden="1" customWidth="1"/>
    <col min="788" max="788" width="7.42578125" style="18" customWidth="1"/>
    <col min="789" max="791" width="0" style="18" hidden="1" customWidth="1"/>
    <col min="792" max="796" width="8.85546875" style="18"/>
    <col min="797" max="797" width="0" style="18" hidden="1" customWidth="1"/>
    <col min="798" max="798" width="8.85546875" style="18"/>
    <col min="799" max="809" width="0" style="18" hidden="1" customWidth="1"/>
    <col min="810" max="1024" width="8.85546875" style="18"/>
    <col min="1025" max="1025" width="3.42578125" style="18" customWidth="1"/>
    <col min="1026" max="1026" width="12.5703125" style="18" customWidth="1"/>
    <col min="1027" max="1027" width="36.7109375" style="18" customWidth="1"/>
    <col min="1028" max="1028" width="4.7109375" style="18" customWidth="1"/>
    <col min="1029" max="1029" width="7.42578125" style="18" customWidth="1"/>
    <col min="1030" max="1030" width="9.7109375" style="18" customWidth="1"/>
    <col min="1031" max="1031" width="12.7109375" style="18" customWidth="1"/>
    <col min="1032" max="1037" width="9.28515625" style="18" customWidth="1"/>
    <col min="1038" max="1043" width="0" style="18" hidden="1" customWidth="1"/>
    <col min="1044" max="1044" width="7.42578125" style="18" customWidth="1"/>
    <col min="1045" max="1047" width="0" style="18" hidden="1" customWidth="1"/>
    <col min="1048" max="1052" width="8.85546875" style="18"/>
    <col min="1053" max="1053" width="0" style="18" hidden="1" customWidth="1"/>
    <col min="1054" max="1054" width="8.85546875" style="18"/>
    <col min="1055" max="1065" width="0" style="18" hidden="1" customWidth="1"/>
    <col min="1066" max="1280" width="8.85546875" style="18"/>
    <col min="1281" max="1281" width="3.42578125" style="18" customWidth="1"/>
    <col min="1282" max="1282" width="12.5703125" style="18" customWidth="1"/>
    <col min="1283" max="1283" width="36.7109375" style="18" customWidth="1"/>
    <col min="1284" max="1284" width="4.7109375" style="18" customWidth="1"/>
    <col min="1285" max="1285" width="7.42578125" style="18" customWidth="1"/>
    <col min="1286" max="1286" width="9.7109375" style="18" customWidth="1"/>
    <col min="1287" max="1287" width="12.7109375" style="18" customWidth="1"/>
    <col min="1288" max="1293" width="9.28515625" style="18" customWidth="1"/>
    <col min="1294" max="1299" width="0" style="18" hidden="1" customWidth="1"/>
    <col min="1300" max="1300" width="7.42578125" style="18" customWidth="1"/>
    <col min="1301" max="1303" width="0" style="18" hidden="1" customWidth="1"/>
    <col min="1304" max="1308" width="8.85546875" style="18"/>
    <col min="1309" max="1309" width="0" style="18" hidden="1" customWidth="1"/>
    <col min="1310" max="1310" width="8.85546875" style="18"/>
    <col min="1311" max="1321" width="0" style="18" hidden="1" customWidth="1"/>
    <col min="1322" max="1536" width="8.85546875" style="18"/>
    <col min="1537" max="1537" width="3.42578125" style="18" customWidth="1"/>
    <col min="1538" max="1538" width="12.5703125" style="18" customWidth="1"/>
    <col min="1539" max="1539" width="36.7109375" style="18" customWidth="1"/>
    <col min="1540" max="1540" width="4.7109375" style="18" customWidth="1"/>
    <col min="1541" max="1541" width="7.42578125" style="18" customWidth="1"/>
    <col min="1542" max="1542" width="9.7109375" style="18" customWidth="1"/>
    <col min="1543" max="1543" width="12.7109375" style="18" customWidth="1"/>
    <col min="1544" max="1549" width="9.28515625" style="18" customWidth="1"/>
    <col min="1550" max="1555" width="0" style="18" hidden="1" customWidth="1"/>
    <col min="1556" max="1556" width="7.42578125" style="18" customWidth="1"/>
    <col min="1557" max="1559" width="0" style="18" hidden="1" customWidth="1"/>
    <col min="1560" max="1564" width="8.85546875" style="18"/>
    <col min="1565" max="1565" width="0" style="18" hidden="1" customWidth="1"/>
    <col min="1566" max="1566" width="8.85546875" style="18"/>
    <col min="1567" max="1577" width="0" style="18" hidden="1" customWidth="1"/>
    <col min="1578" max="1792" width="8.85546875" style="18"/>
    <col min="1793" max="1793" width="3.42578125" style="18" customWidth="1"/>
    <col min="1794" max="1794" width="12.5703125" style="18" customWidth="1"/>
    <col min="1795" max="1795" width="36.7109375" style="18" customWidth="1"/>
    <col min="1796" max="1796" width="4.7109375" style="18" customWidth="1"/>
    <col min="1797" max="1797" width="7.42578125" style="18" customWidth="1"/>
    <col min="1798" max="1798" width="9.7109375" style="18" customWidth="1"/>
    <col min="1799" max="1799" width="12.7109375" style="18" customWidth="1"/>
    <col min="1800" max="1805" width="9.28515625" style="18" customWidth="1"/>
    <col min="1806" max="1811" width="0" style="18" hidden="1" customWidth="1"/>
    <col min="1812" max="1812" width="7.42578125" style="18" customWidth="1"/>
    <col min="1813" max="1815" width="0" style="18" hidden="1" customWidth="1"/>
    <col min="1816" max="1820" width="8.85546875" style="18"/>
    <col min="1821" max="1821" width="0" style="18" hidden="1" customWidth="1"/>
    <col min="1822" max="1822" width="8.85546875" style="18"/>
    <col min="1823" max="1833" width="0" style="18" hidden="1" customWidth="1"/>
    <col min="1834" max="2048" width="8.85546875" style="18"/>
    <col min="2049" max="2049" width="3.42578125" style="18" customWidth="1"/>
    <col min="2050" max="2050" width="12.5703125" style="18" customWidth="1"/>
    <col min="2051" max="2051" width="36.7109375" style="18" customWidth="1"/>
    <col min="2052" max="2052" width="4.7109375" style="18" customWidth="1"/>
    <col min="2053" max="2053" width="7.42578125" style="18" customWidth="1"/>
    <col min="2054" max="2054" width="9.7109375" style="18" customWidth="1"/>
    <col min="2055" max="2055" width="12.7109375" style="18" customWidth="1"/>
    <col min="2056" max="2061" width="9.28515625" style="18" customWidth="1"/>
    <col min="2062" max="2067" width="0" style="18" hidden="1" customWidth="1"/>
    <col min="2068" max="2068" width="7.42578125" style="18" customWidth="1"/>
    <col min="2069" max="2071" width="0" style="18" hidden="1" customWidth="1"/>
    <col min="2072" max="2076" width="8.85546875" style="18"/>
    <col min="2077" max="2077" width="0" style="18" hidden="1" customWidth="1"/>
    <col min="2078" max="2078" width="8.85546875" style="18"/>
    <col min="2079" max="2089" width="0" style="18" hidden="1" customWidth="1"/>
    <col min="2090" max="2304" width="8.85546875" style="18"/>
    <col min="2305" max="2305" width="3.42578125" style="18" customWidth="1"/>
    <col min="2306" max="2306" width="12.5703125" style="18" customWidth="1"/>
    <col min="2307" max="2307" width="36.7109375" style="18" customWidth="1"/>
    <col min="2308" max="2308" width="4.7109375" style="18" customWidth="1"/>
    <col min="2309" max="2309" width="7.42578125" style="18" customWidth="1"/>
    <col min="2310" max="2310" width="9.7109375" style="18" customWidth="1"/>
    <col min="2311" max="2311" width="12.7109375" style="18" customWidth="1"/>
    <col min="2312" max="2317" width="9.28515625" style="18" customWidth="1"/>
    <col min="2318" max="2323" width="0" style="18" hidden="1" customWidth="1"/>
    <col min="2324" max="2324" width="7.42578125" style="18" customWidth="1"/>
    <col min="2325" max="2327" width="0" style="18" hidden="1" customWidth="1"/>
    <col min="2328" max="2332" width="8.85546875" style="18"/>
    <col min="2333" max="2333" width="0" style="18" hidden="1" customWidth="1"/>
    <col min="2334" max="2334" width="8.85546875" style="18"/>
    <col min="2335" max="2345" width="0" style="18" hidden="1" customWidth="1"/>
    <col min="2346" max="2560" width="8.85546875" style="18"/>
    <col min="2561" max="2561" width="3.42578125" style="18" customWidth="1"/>
    <col min="2562" max="2562" width="12.5703125" style="18" customWidth="1"/>
    <col min="2563" max="2563" width="36.7109375" style="18" customWidth="1"/>
    <col min="2564" max="2564" width="4.7109375" style="18" customWidth="1"/>
    <col min="2565" max="2565" width="7.42578125" style="18" customWidth="1"/>
    <col min="2566" max="2566" width="9.7109375" style="18" customWidth="1"/>
    <col min="2567" max="2567" width="12.7109375" style="18" customWidth="1"/>
    <col min="2568" max="2573" width="9.28515625" style="18" customWidth="1"/>
    <col min="2574" max="2579" width="0" style="18" hidden="1" customWidth="1"/>
    <col min="2580" max="2580" width="7.42578125" style="18" customWidth="1"/>
    <col min="2581" max="2583" width="0" style="18" hidden="1" customWidth="1"/>
    <col min="2584" max="2588" width="8.85546875" style="18"/>
    <col min="2589" max="2589" width="0" style="18" hidden="1" customWidth="1"/>
    <col min="2590" max="2590" width="8.85546875" style="18"/>
    <col min="2591" max="2601" width="0" style="18" hidden="1" customWidth="1"/>
    <col min="2602" max="2816" width="8.85546875" style="18"/>
    <col min="2817" max="2817" width="3.42578125" style="18" customWidth="1"/>
    <col min="2818" max="2818" width="12.5703125" style="18" customWidth="1"/>
    <col min="2819" max="2819" width="36.7109375" style="18" customWidth="1"/>
    <col min="2820" max="2820" width="4.7109375" style="18" customWidth="1"/>
    <col min="2821" max="2821" width="7.42578125" style="18" customWidth="1"/>
    <col min="2822" max="2822" width="9.7109375" style="18" customWidth="1"/>
    <col min="2823" max="2823" width="12.7109375" style="18" customWidth="1"/>
    <col min="2824" max="2829" width="9.28515625" style="18" customWidth="1"/>
    <col min="2830" max="2835" width="0" style="18" hidden="1" customWidth="1"/>
    <col min="2836" max="2836" width="7.42578125" style="18" customWidth="1"/>
    <col min="2837" max="2839" width="0" style="18" hidden="1" customWidth="1"/>
    <col min="2840" max="2844" width="8.85546875" style="18"/>
    <col min="2845" max="2845" width="0" style="18" hidden="1" customWidth="1"/>
    <col min="2846" max="2846" width="8.85546875" style="18"/>
    <col min="2847" max="2857" width="0" style="18" hidden="1" customWidth="1"/>
    <col min="2858" max="3072" width="8.85546875" style="18"/>
    <col min="3073" max="3073" width="3.42578125" style="18" customWidth="1"/>
    <col min="3074" max="3074" width="12.5703125" style="18" customWidth="1"/>
    <col min="3075" max="3075" width="36.7109375" style="18" customWidth="1"/>
    <col min="3076" max="3076" width="4.7109375" style="18" customWidth="1"/>
    <col min="3077" max="3077" width="7.42578125" style="18" customWidth="1"/>
    <col min="3078" max="3078" width="9.7109375" style="18" customWidth="1"/>
    <col min="3079" max="3079" width="12.7109375" style="18" customWidth="1"/>
    <col min="3080" max="3085" width="9.28515625" style="18" customWidth="1"/>
    <col min="3086" max="3091" width="0" style="18" hidden="1" customWidth="1"/>
    <col min="3092" max="3092" width="7.42578125" style="18" customWidth="1"/>
    <col min="3093" max="3095" width="0" style="18" hidden="1" customWidth="1"/>
    <col min="3096" max="3100" width="8.85546875" style="18"/>
    <col min="3101" max="3101" width="0" style="18" hidden="1" customWidth="1"/>
    <col min="3102" max="3102" width="8.85546875" style="18"/>
    <col min="3103" max="3113" width="0" style="18" hidden="1" customWidth="1"/>
    <col min="3114" max="3328" width="8.85546875" style="18"/>
    <col min="3329" max="3329" width="3.42578125" style="18" customWidth="1"/>
    <col min="3330" max="3330" width="12.5703125" style="18" customWidth="1"/>
    <col min="3331" max="3331" width="36.7109375" style="18" customWidth="1"/>
    <col min="3332" max="3332" width="4.7109375" style="18" customWidth="1"/>
    <col min="3333" max="3333" width="7.42578125" style="18" customWidth="1"/>
    <col min="3334" max="3334" width="9.7109375" style="18" customWidth="1"/>
    <col min="3335" max="3335" width="12.7109375" style="18" customWidth="1"/>
    <col min="3336" max="3341" width="9.28515625" style="18" customWidth="1"/>
    <col min="3342" max="3347" width="0" style="18" hidden="1" customWidth="1"/>
    <col min="3348" max="3348" width="7.42578125" style="18" customWidth="1"/>
    <col min="3349" max="3351" width="0" style="18" hidden="1" customWidth="1"/>
    <col min="3352" max="3356" width="8.85546875" style="18"/>
    <col min="3357" max="3357" width="0" style="18" hidden="1" customWidth="1"/>
    <col min="3358" max="3358" width="8.85546875" style="18"/>
    <col min="3359" max="3369" width="0" style="18" hidden="1" customWidth="1"/>
    <col min="3370" max="3584" width="8.85546875" style="18"/>
    <col min="3585" max="3585" width="3.42578125" style="18" customWidth="1"/>
    <col min="3586" max="3586" width="12.5703125" style="18" customWidth="1"/>
    <col min="3587" max="3587" width="36.7109375" style="18" customWidth="1"/>
    <col min="3588" max="3588" width="4.7109375" style="18" customWidth="1"/>
    <col min="3589" max="3589" width="7.42578125" style="18" customWidth="1"/>
    <col min="3590" max="3590" width="9.7109375" style="18" customWidth="1"/>
    <col min="3591" max="3591" width="12.7109375" style="18" customWidth="1"/>
    <col min="3592" max="3597" width="9.28515625" style="18" customWidth="1"/>
    <col min="3598" max="3603" width="0" style="18" hidden="1" customWidth="1"/>
    <col min="3604" max="3604" width="7.42578125" style="18" customWidth="1"/>
    <col min="3605" max="3607" width="0" style="18" hidden="1" customWidth="1"/>
    <col min="3608" max="3612" width="8.85546875" style="18"/>
    <col min="3613" max="3613" width="0" style="18" hidden="1" customWidth="1"/>
    <col min="3614" max="3614" width="8.85546875" style="18"/>
    <col min="3615" max="3625" width="0" style="18" hidden="1" customWidth="1"/>
    <col min="3626" max="3840" width="8.85546875" style="18"/>
    <col min="3841" max="3841" width="3.42578125" style="18" customWidth="1"/>
    <col min="3842" max="3842" width="12.5703125" style="18" customWidth="1"/>
    <col min="3843" max="3843" width="36.7109375" style="18" customWidth="1"/>
    <col min="3844" max="3844" width="4.7109375" style="18" customWidth="1"/>
    <col min="3845" max="3845" width="7.42578125" style="18" customWidth="1"/>
    <col min="3846" max="3846" width="9.7109375" style="18" customWidth="1"/>
    <col min="3847" max="3847" width="12.7109375" style="18" customWidth="1"/>
    <col min="3848" max="3853" width="9.28515625" style="18" customWidth="1"/>
    <col min="3854" max="3859" width="0" style="18" hidden="1" customWidth="1"/>
    <col min="3860" max="3860" width="7.42578125" style="18" customWidth="1"/>
    <col min="3861" max="3863" width="0" style="18" hidden="1" customWidth="1"/>
    <col min="3864" max="3868" width="8.85546875" style="18"/>
    <col min="3869" max="3869" width="0" style="18" hidden="1" customWidth="1"/>
    <col min="3870" max="3870" width="8.85546875" style="18"/>
    <col min="3871" max="3881" width="0" style="18" hidden="1" customWidth="1"/>
    <col min="3882" max="4096" width="8.85546875" style="18"/>
    <col min="4097" max="4097" width="3.42578125" style="18" customWidth="1"/>
    <col min="4098" max="4098" width="12.5703125" style="18" customWidth="1"/>
    <col min="4099" max="4099" width="36.7109375" style="18" customWidth="1"/>
    <col min="4100" max="4100" width="4.7109375" style="18" customWidth="1"/>
    <col min="4101" max="4101" width="7.42578125" style="18" customWidth="1"/>
    <col min="4102" max="4102" width="9.7109375" style="18" customWidth="1"/>
    <col min="4103" max="4103" width="12.7109375" style="18" customWidth="1"/>
    <col min="4104" max="4109" width="9.28515625" style="18" customWidth="1"/>
    <col min="4110" max="4115" width="0" style="18" hidden="1" customWidth="1"/>
    <col min="4116" max="4116" width="7.42578125" style="18" customWidth="1"/>
    <col min="4117" max="4119" width="0" style="18" hidden="1" customWidth="1"/>
    <col min="4120" max="4124" width="8.85546875" style="18"/>
    <col min="4125" max="4125" width="0" style="18" hidden="1" customWidth="1"/>
    <col min="4126" max="4126" width="8.85546875" style="18"/>
    <col min="4127" max="4137" width="0" style="18" hidden="1" customWidth="1"/>
    <col min="4138" max="4352" width="8.85546875" style="18"/>
    <col min="4353" max="4353" width="3.42578125" style="18" customWidth="1"/>
    <col min="4354" max="4354" width="12.5703125" style="18" customWidth="1"/>
    <col min="4355" max="4355" width="36.7109375" style="18" customWidth="1"/>
    <col min="4356" max="4356" width="4.7109375" style="18" customWidth="1"/>
    <col min="4357" max="4357" width="7.42578125" style="18" customWidth="1"/>
    <col min="4358" max="4358" width="9.7109375" style="18" customWidth="1"/>
    <col min="4359" max="4359" width="12.7109375" style="18" customWidth="1"/>
    <col min="4360" max="4365" width="9.28515625" style="18" customWidth="1"/>
    <col min="4366" max="4371" width="0" style="18" hidden="1" customWidth="1"/>
    <col min="4372" max="4372" width="7.42578125" style="18" customWidth="1"/>
    <col min="4373" max="4375" width="0" style="18" hidden="1" customWidth="1"/>
    <col min="4376" max="4380" width="8.85546875" style="18"/>
    <col min="4381" max="4381" width="0" style="18" hidden="1" customWidth="1"/>
    <col min="4382" max="4382" width="8.85546875" style="18"/>
    <col min="4383" max="4393" width="0" style="18" hidden="1" customWidth="1"/>
    <col min="4394" max="4608" width="8.85546875" style="18"/>
    <col min="4609" max="4609" width="3.42578125" style="18" customWidth="1"/>
    <col min="4610" max="4610" width="12.5703125" style="18" customWidth="1"/>
    <col min="4611" max="4611" width="36.7109375" style="18" customWidth="1"/>
    <col min="4612" max="4612" width="4.7109375" style="18" customWidth="1"/>
    <col min="4613" max="4613" width="7.42578125" style="18" customWidth="1"/>
    <col min="4614" max="4614" width="9.7109375" style="18" customWidth="1"/>
    <col min="4615" max="4615" width="12.7109375" style="18" customWidth="1"/>
    <col min="4616" max="4621" width="9.28515625" style="18" customWidth="1"/>
    <col min="4622" max="4627" width="0" style="18" hidden="1" customWidth="1"/>
    <col min="4628" max="4628" width="7.42578125" style="18" customWidth="1"/>
    <col min="4629" max="4631" width="0" style="18" hidden="1" customWidth="1"/>
    <col min="4632" max="4636" width="8.85546875" style="18"/>
    <col min="4637" max="4637" width="0" style="18" hidden="1" customWidth="1"/>
    <col min="4638" max="4638" width="8.85546875" style="18"/>
    <col min="4639" max="4649" width="0" style="18" hidden="1" customWidth="1"/>
    <col min="4650" max="4864" width="8.85546875" style="18"/>
    <col min="4865" max="4865" width="3.42578125" style="18" customWidth="1"/>
    <col min="4866" max="4866" width="12.5703125" style="18" customWidth="1"/>
    <col min="4867" max="4867" width="36.7109375" style="18" customWidth="1"/>
    <col min="4868" max="4868" width="4.7109375" style="18" customWidth="1"/>
    <col min="4869" max="4869" width="7.42578125" style="18" customWidth="1"/>
    <col min="4870" max="4870" width="9.7109375" style="18" customWidth="1"/>
    <col min="4871" max="4871" width="12.7109375" style="18" customWidth="1"/>
    <col min="4872" max="4877" width="9.28515625" style="18" customWidth="1"/>
    <col min="4878" max="4883" width="0" style="18" hidden="1" customWidth="1"/>
    <col min="4884" max="4884" width="7.42578125" style="18" customWidth="1"/>
    <col min="4885" max="4887" width="0" style="18" hidden="1" customWidth="1"/>
    <col min="4888" max="4892" width="8.85546875" style="18"/>
    <col min="4893" max="4893" width="0" style="18" hidden="1" customWidth="1"/>
    <col min="4894" max="4894" width="8.85546875" style="18"/>
    <col min="4895" max="4905" width="0" style="18" hidden="1" customWidth="1"/>
    <col min="4906" max="5120" width="8.85546875" style="18"/>
    <col min="5121" max="5121" width="3.42578125" style="18" customWidth="1"/>
    <col min="5122" max="5122" width="12.5703125" style="18" customWidth="1"/>
    <col min="5123" max="5123" width="36.7109375" style="18" customWidth="1"/>
    <col min="5124" max="5124" width="4.7109375" style="18" customWidth="1"/>
    <col min="5125" max="5125" width="7.42578125" style="18" customWidth="1"/>
    <col min="5126" max="5126" width="9.7109375" style="18" customWidth="1"/>
    <col min="5127" max="5127" width="12.7109375" style="18" customWidth="1"/>
    <col min="5128" max="5133" width="9.28515625" style="18" customWidth="1"/>
    <col min="5134" max="5139" width="0" style="18" hidden="1" customWidth="1"/>
    <col min="5140" max="5140" width="7.42578125" style="18" customWidth="1"/>
    <col min="5141" max="5143" width="0" style="18" hidden="1" customWidth="1"/>
    <col min="5144" max="5148" width="8.85546875" style="18"/>
    <col min="5149" max="5149" width="0" style="18" hidden="1" customWidth="1"/>
    <col min="5150" max="5150" width="8.85546875" style="18"/>
    <col min="5151" max="5161" width="0" style="18" hidden="1" customWidth="1"/>
    <col min="5162" max="5376" width="8.85546875" style="18"/>
    <col min="5377" max="5377" width="3.42578125" style="18" customWidth="1"/>
    <col min="5378" max="5378" width="12.5703125" style="18" customWidth="1"/>
    <col min="5379" max="5379" width="36.7109375" style="18" customWidth="1"/>
    <col min="5380" max="5380" width="4.7109375" style="18" customWidth="1"/>
    <col min="5381" max="5381" width="7.42578125" style="18" customWidth="1"/>
    <col min="5382" max="5382" width="9.7109375" style="18" customWidth="1"/>
    <col min="5383" max="5383" width="12.7109375" style="18" customWidth="1"/>
    <col min="5384" max="5389" width="9.28515625" style="18" customWidth="1"/>
    <col min="5390" max="5395" width="0" style="18" hidden="1" customWidth="1"/>
    <col min="5396" max="5396" width="7.42578125" style="18" customWidth="1"/>
    <col min="5397" max="5399" width="0" style="18" hidden="1" customWidth="1"/>
    <col min="5400" max="5404" width="8.85546875" style="18"/>
    <col min="5405" max="5405" width="0" style="18" hidden="1" customWidth="1"/>
    <col min="5406" max="5406" width="8.85546875" style="18"/>
    <col min="5407" max="5417" width="0" style="18" hidden="1" customWidth="1"/>
    <col min="5418" max="5632" width="8.85546875" style="18"/>
    <col min="5633" max="5633" width="3.42578125" style="18" customWidth="1"/>
    <col min="5634" max="5634" width="12.5703125" style="18" customWidth="1"/>
    <col min="5635" max="5635" width="36.7109375" style="18" customWidth="1"/>
    <col min="5636" max="5636" width="4.7109375" style="18" customWidth="1"/>
    <col min="5637" max="5637" width="7.42578125" style="18" customWidth="1"/>
    <col min="5638" max="5638" width="9.7109375" style="18" customWidth="1"/>
    <col min="5639" max="5639" width="12.7109375" style="18" customWidth="1"/>
    <col min="5640" max="5645" width="9.28515625" style="18" customWidth="1"/>
    <col min="5646" max="5651" width="0" style="18" hidden="1" customWidth="1"/>
    <col min="5652" max="5652" width="7.42578125" style="18" customWidth="1"/>
    <col min="5653" max="5655" width="0" style="18" hidden="1" customWidth="1"/>
    <col min="5656" max="5660" width="8.85546875" style="18"/>
    <col min="5661" max="5661" width="0" style="18" hidden="1" customWidth="1"/>
    <col min="5662" max="5662" width="8.85546875" style="18"/>
    <col min="5663" max="5673" width="0" style="18" hidden="1" customWidth="1"/>
    <col min="5674" max="5888" width="8.85546875" style="18"/>
    <col min="5889" max="5889" width="3.42578125" style="18" customWidth="1"/>
    <col min="5890" max="5890" width="12.5703125" style="18" customWidth="1"/>
    <col min="5891" max="5891" width="36.7109375" style="18" customWidth="1"/>
    <col min="5892" max="5892" width="4.7109375" style="18" customWidth="1"/>
    <col min="5893" max="5893" width="7.42578125" style="18" customWidth="1"/>
    <col min="5894" max="5894" width="9.7109375" style="18" customWidth="1"/>
    <col min="5895" max="5895" width="12.7109375" style="18" customWidth="1"/>
    <col min="5896" max="5901" width="9.28515625" style="18" customWidth="1"/>
    <col min="5902" max="5907" width="0" style="18" hidden="1" customWidth="1"/>
    <col min="5908" max="5908" width="7.42578125" style="18" customWidth="1"/>
    <col min="5909" max="5911" width="0" style="18" hidden="1" customWidth="1"/>
    <col min="5912" max="5916" width="8.85546875" style="18"/>
    <col min="5917" max="5917" width="0" style="18" hidden="1" customWidth="1"/>
    <col min="5918" max="5918" width="8.85546875" style="18"/>
    <col min="5919" max="5929" width="0" style="18" hidden="1" customWidth="1"/>
    <col min="5930" max="6144" width="8.85546875" style="18"/>
    <col min="6145" max="6145" width="3.42578125" style="18" customWidth="1"/>
    <col min="6146" max="6146" width="12.5703125" style="18" customWidth="1"/>
    <col min="6147" max="6147" width="36.7109375" style="18" customWidth="1"/>
    <col min="6148" max="6148" width="4.7109375" style="18" customWidth="1"/>
    <col min="6149" max="6149" width="7.42578125" style="18" customWidth="1"/>
    <col min="6150" max="6150" width="9.7109375" style="18" customWidth="1"/>
    <col min="6151" max="6151" width="12.7109375" style="18" customWidth="1"/>
    <col min="6152" max="6157" width="9.28515625" style="18" customWidth="1"/>
    <col min="6158" max="6163" width="0" style="18" hidden="1" customWidth="1"/>
    <col min="6164" max="6164" width="7.42578125" style="18" customWidth="1"/>
    <col min="6165" max="6167" width="0" style="18" hidden="1" customWidth="1"/>
    <col min="6168" max="6172" width="8.85546875" style="18"/>
    <col min="6173" max="6173" width="0" style="18" hidden="1" customWidth="1"/>
    <col min="6174" max="6174" width="8.85546875" style="18"/>
    <col min="6175" max="6185" width="0" style="18" hidden="1" customWidth="1"/>
    <col min="6186" max="6400" width="8.85546875" style="18"/>
    <col min="6401" max="6401" width="3.42578125" style="18" customWidth="1"/>
    <col min="6402" max="6402" width="12.5703125" style="18" customWidth="1"/>
    <col min="6403" max="6403" width="36.7109375" style="18" customWidth="1"/>
    <col min="6404" max="6404" width="4.7109375" style="18" customWidth="1"/>
    <col min="6405" max="6405" width="7.42578125" style="18" customWidth="1"/>
    <col min="6406" max="6406" width="9.7109375" style="18" customWidth="1"/>
    <col min="6407" max="6407" width="12.7109375" style="18" customWidth="1"/>
    <col min="6408" max="6413" width="9.28515625" style="18" customWidth="1"/>
    <col min="6414" max="6419" width="0" style="18" hidden="1" customWidth="1"/>
    <col min="6420" max="6420" width="7.42578125" style="18" customWidth="1"/>
    <col min="6421" max="6423" width="0" style="18" hidden="1" customWidth="1"/>
    <col min="6424" max="6428" width="8.85546875" style="18"/>
    <col min="6429" max="6429" width="0" style="18" hidden="1" customWidth="1"/>
    <col min="6430" max="6430" width="8.85546875" style="18"/>
    <col min="6431" max="6441" width="0" style="18" hidden="1" customWidth="1"/>
    <col min="6442" max="6656" width="8.85546875" style="18"/>
    <col min="6657" max="6657" width="3.42578125" style="18" customWidth="1"/>
    <col min="6658" max="6658" width="12.5703125" style="18" customWidth="1"/>
    <col min="6659" max="6659" width="36.7109375" style="18" customWidth="1"/>
    <col min="6660" max="6660" width="4.7109375" style="18" customWidth="1"/>
    <col min="6661" max="6661" width="7.42578125" style="18" customWidth="1"/>
    <col min="6662" max="6662" width="9.7109375" style="18" customWidth="1"/>
    <col min="6663" max="6663" width="12.7109375" style="18" customWidth="1"/>
    <col min="6664" max="6669" width="9.28515625" style="18" customWidth="1"/>
    <col min="6670" max="6675" width="0" style="18" hidden="1" customWidth="1"/>
    <col min="6676" max="6676" width="7.42578125" style="18" customWidth="1"/>
    <col min="6677" max="6679" width="0" style="18" hidden="1" customWidth="1"/>
    <col min="6680" max="6684" width="8.85546875" style="18"/>
    <col min="6685" max="6685" width="0" style="18" hidden="1" customWidth="1"/>
    <col min="6686" max="6686" width="8.85546875" style="18"/>
    <col min="6687" max="6697" width="0" style="18" hidden="1" customWidth="1"/>
    <col min="6698" max="6912" width="8.85546875" style="18"/>
    <col min="6913" max="6913" width="3.42578125" style="18" customWidth="1"/>
    <col min="6914" max="6914" width="12.5703125" style="18" customWidth="1"/>
    <col min="6915" max="6915" width="36.7109375" style="18" customWidth="1"/>
    <col min="6916" max="6916" width="4.7109375" style="18" customWidth="1"/>
    <col min="6917" max="6917" width="7.42578125" style="18" customWidth="1"/>
    <col min="6918" max="6918" width="9.7109375" style="18" customWidth="1"/>
    <col min="6919" max="6919" width="12.7109375" style="18" customWidth="1"/>
    <col min="6920" max="6925" width="9.28515625" style="18" customWidth="1"/>
    <col min="6926" max="6931" width="0" style="18" hidden="1" customWidth="1"/>
    <col min="6932" max="6932" width="7.42578125" style="18" customWidth="1"/>
    <col min="6933" max="6935" width="0" style="18" hidden="1" customWidth="1"/>
    <col min="6936" max="6940" width="8.85546875" style="18"/>
    <col min="6941" max="6941" width="0" style="18" hidden="1" customWidth="1"/>
    <col min="6942" max="6942" width="8.85546875" style="18"/>
    <col min="6943" max="6953" width="0" style="18" hidden="1" customWidth="1"/>
    <col min="6954" max="7168" width="8.85546875" style="18"/>
    <col min="7169" max="7169" width="3.42578125" style="18" customWidth="1"/>
    <col min="7170" max="7170" width="12.5703125" style="18" customWidth="1"/>
    <col min="7171" max="7171" width="36.7109375" style="18" customWidth="1"/>
    <col min="7172" max="7172" width="4.7109375" style="18" customWidth="1"/>
    <col min="7173" max="7173" width="7.42578125" style="18" customWidth="1"/>
    <col min="7174" max="7174" width="9.7109375" style="18" customWidth="1"/>
    <col min="7175" max="7175" width="12.7109375" style="18" customWidth="1"/>
    <col min="7176" max="7181" width="9.28515625" style="18" customWidth="1"/>
    <col min="7182" max="7187" width="0" style="18" hidden="1" customWidth="1"/>
    <col min="7188" max="7188" width="7.42578125" style="18" customWidth="1"/>
    <col min="7189" max="7191" width="0" style="18" hidden="1" customWidth="1"/>
    <col min="7192" max="7196" width="8.85546875" style="18"/>
    <col min="7197" max="7197" width="0" style="18" hidden="1" customWidth="1"/>
    <col min="7198" max="7198" width="8.85546875" style="18"/>
    <col min="7199" max="7209" width="0" style="18" hidden="1" customWidth="1"/>
    <col min="7210" max="7424" width="8.85546875" style="18"/>
    <col min="7425" max="7425" width="3.42578125" style="18" customWidth="1"/>
    <col min="7426" max="7426" width="12.5703125" style="18" customWidth="1"/>
    <col min="7427" max="7427" width="36.7109375" style="18" customWidth="1"/>
    <col min="7428" max="7428" width="4.7109375" style="18" customWidth="1"/>
    <col min="7429" max="7429" width="7.42578125" style="18" customWidth="1"/>
    <col min="7430" max="7430" width="9.7109375" style="18" customWidth="1"/>
    <col min="7431" max="7431" width="12.7109375" style="18" customWidth="1"/>
    <col min="7432" max="7437" width="9.28515625" style="18" customWidth="1"/>
    <col min="7438" max="7443" width="0" style="18" hidden="1" customWidth="1"/>
    <col min="7444" max="7444" width="7.42578125" style="18" customWidth="1"/>
    <col min="7445" max="7447" width="0" style="18" hidden="1" customWidth="1"/>
    <col min="7448" max="7452" width="8.85546875" style="18"/>
    <col min="7453" max="7453" width="0" style="18" hidden="1" customWidth="1"/>
    <col min="7454" max="7454" width="8.85546875" style="18"/>
    <col min="7455" max="7465" width="0" style="18" hidden="1" customWidth="1"/>
    <col min="7466" max="7680" width="8.85546875" style="18"/>
    <col min="7681" max="7681" width="3.42578125" style="18" customWidth="1"/>
    <col min="7682" max="7682" width="12.5703125" style="18" customWidth="1"/>
    <col min="7683" max="7683" width="36.7109375" style="18" customWidth="1"/>
    <col min="7684" max="7684" width="4.7109375" style="18" customWidth="1"/>
    <col min="7685" max="7685" width="7.42578125" style="18" customWidth="1"/>
    <col min="7686" max="7686" width="9.7109375" style="18" customWidth="1"/>
    <col min="7687" max="7687" width="12.7109375" style="18" customWidth="1"/>
    <col min="7688" max="7693" width="9.28515625" style="18" customWidth="1"/>
    <col min="7694" max="7699" width="0" style="18" hidden="1" customWidth="1"/>
    <col min="7700" max="7700" width="7.42578125" style="18" customWidth="1"/>
    <col min="7701" max="7703" width="0" style="18" hidden="1" customWidth="1"/>
    <col min="7704" max="7708" width="8.85546875" style="18"/>
    <col min="7709" max="7709" width="0" style="18" hidden="1" customWidth="1"/>
    <col min="7710" max="7710" width="8.85546875" style="18"/>
    <col min="7711" max="7721" width="0" style="18" hidden="1" customWidth="1"/>
    <col min="7722" max="7936" width="8.85546875" style="18"/>
    <col min="7937" max="7937" width="3.42578125" style="18" customWidth="1"/>
    <col min="7938" max="7938" width="12.5703125" style="18" customWidth="1"/>
    <col min="7939" max="7939" width="36.7109375" style="18" customWidth="1"/>
    <col min="7940" max="7940" width="4.7109375" style="18" customWidth="1"/>
    <col min="7941" max="7941" width="7.42578125" style="18" customWidth="1"/>
    <col min="7942" max="7942" width="9.7109375" style="18" customWidth="1"/>
    <col min="7943" max="7943" width="12.7109375" style="18" customWidth="1"/>
    <col min="7944" max="7949" width="9.28515625" style="18" customWidth="1"/>
    <col min="7950" max="7955" width="0" style="18" hidden="1" customWidth="1"/>
    <col min="7956" max="7956" width="7.42578125" style="18" customWidth="1"/>
    <col min="7957" max="7959" width="0" style="18" hidden="1" customWidth="1"/>
    <col min="7960" max="7964" width="8.85546875" style="18"/>
    <col min="7965" max="7965" width="0" style="18" hidden="1" customWidth="1"/>
    <col min="7966" max="7966" width="8.85546875" style="18"/>
    <col min="7967" max="7977" width="0" style="18" hidden="1" customWidth="1"/>
    <col min="7978" max="8192" width="8.85546875" style="18"/>
    <col min="8193" max="8193" width="3.42578125" style="18" customWidth="1"/>
    <col min="8194" max="8194" width="12.5703125" style="18" customWidth="1"/>
    <col min="8195" max="8195" width="36.7109375" style="18" customWidth="1"/>
    <col min="8196" max="8196" width="4.7109375" style="18" customWidth="1"/>
    <col min="8197" max="8197" width="7.42578125" style="18" customWidth="1"/>
    <col min="8198" max="8198" width="9.7109375" style="18" customWidth="1"/>
    <col min="8199" max="8199" width="12.7109375" style="18" customWidth="1"/>
    <col min="8200" max="8205" width="9.28515625" style="18" customWidth="1"/>
    <col min="8206" max="8211" width="0" style="18" hidden="1" customWidth="1"/>
    <col min="8212" max="8212" width="7.42578125" style="18" customWidth="1"/>
    <col min="8213" max="8215" width="0" style="18" hidden="1" customWidth="1"/>
    <col min="8216" max="8220" width="8.85546875" style="18"/>
    <col min="8221" max="8221" width="0" style="18" hidden="1" customWidth="1"/>
    <col min="8222" max="8222" width="8.85546875" style="18"/>
    <col min="8223" max="8233" width="0" style="18" hidden="1" customWidth="1"/>
    <col min="8234" max="8448" width="8.85546875" style="18"/>
    <col min="8449" max="8449" width="3.42578125" style="18" customWidth="1"/>
    <col min="8450" max="8450" width="12.5703125" style="18" customWidth="1"/>
    <col min="8451" max="8451" width="36.7109375" style="18" customWidth="1"/>
    <col min="8452" max="8452" width="4.7109375" style="18" customWidth="1"/>
    <col min="8453" max="8453" width="7.42578125" style="18" customWidth="1"/>
    <col min="8454" max="8454" width="9.7109375" style="18" customWidth="1"/>
    <col min="8455" max="8455" width="12.7109375" style="18" customWidth="1"/>
    <col min="8456" max="8461" width="9.28515625" style="18" customWidth="1"/>
    <col min="8462" max="8467" width="0" style="18" hidden="1" customWidth="1"/>
    <col min="8468" max="8468" width="7.42578125" style="18" customWidth="1"/>
    <col min="8469" max="8471" width="0" style="18" hidden="1" customWidth="1"/>
    <col min="8472" max="8476" width="8.85546875" style="18"/>
    <col min="8477" max="8477" width="0" style="18" hidden="1" customWidth="1"/>
    <col min="8478" max="8478" width="8.85546875" style="18"/>
    <col min="8479" max="8489" width="0" style="18" hidden="1" customWidth="1"/>
    <col min="8490" max="8704" width="8.85546875" style="18"/>
    <col min="8705" max="8705" width="3.42578125" style="18" customWidth="1"/>
    <col min="8706" max="8706" width="12.5703125" style="18" customWidth="1"/>
    <col min="8707" max="8707" width="36.7109375" style="18" customWidth="1"/>
    <col min="8708" max="8708" width="4.7109375" style="18" customWidth="1"/>
    <col min="8709" max="8709" width="7.42578125" style="18" customWidth="1"/>
    <col min="8710" max="8710" width="9.7109375" style="18" customWidth="1"/>
    <col min="8711" max="8711" width="12.7109375" style="18" customWidth="1"/>
    <col min="8712" max="8717" width="9.28515625" style="18" customWidth="1"/>
    <col min="8718" max="8723" width="0" style="18" hidden="1" customWidth="1"/>
    <col min="8724" max="8724" width="7.42578125" style="18" customWidth="1"/>
    <col min="8725" max="8727" width="0" style="18" hidden="1" customWidth="1"/>
    <col min="8728" max="8732" width="8.85546875" style="18"/>
    <col min="8733" max="8733" width="0" style="18" hidden="1" customWidth="1"/>
    <col min="8734" max="8734" width="8.85546875" style="18"/>
    <col min="8735" max="8745" width="0" style="18" hidden="1" customWidth="1"/>
    <col min="8746" max="8960" width="8.85546875" style="18"/>
    <col min="8961" max="8961" width="3.42578125" style="18" customWidth="1"/>
    <col min="8962" max="8962" width="12.5703125" style="18" customWidth="1"/>
    <col min="8963" max="8963" width="36.7109375" style="18" customWidth="1"/>
    <col min="8964" max="8964" width="4.7109375" style="18" customWidth="1"/>
    <col min="8965" max="8965" width="7.42578125" style="18" customWidth="1"/>
    <col min="8966" max="8966" width="9.7109375" style="18" customWidth="1"/>
    <col min="8967" max="8967" width="12.7109375" style="18" customWidth="1"/>
    <col min="8968" max="8973" width="9.28515625" style="18" customWidth="1"/>
    <col min="8974" max="8979" width="0" style="18" hidden="1" customWidth="1"/>
    <col min="8980" max="8980" width="7.42578125" style="18" customWidth="1"/>
    <col min="8981" max="8983" width="0" style="18" hidden="1" customWidth="1"/>
    <col min="8984" max="8988" width="8.85546875" style="18"/>
    <col min="8989" max="8989" width="0" style="18" hidden="1" customWidth="1"/>
    <col min="8990" max="8990" width="8.85546875" style="18"/>
    <col min="8991" max="9001" width="0" style="18" hidden="1" customWidth="1"/>
    <col min="9002" max="9216" width="8.85546875" style="18"/>
    <col min="9217" max="9217" width="3.42578125" style="18" customWidth="1"/>
    <col min="9218" max="9218" width="12.5703125" style="18" customWidth="1"/>
    <col min="9219" max="9219" width="36.7109375" style="18" customWidth="1"/>
    <col min="9220" max="9220" width="4.7109375" style="18" customWidth="1"/>
    <col min="9221" max="9221" width="7.42578125" style="18" customWidth="1"/>
    <col min="9222" max="9222" width="9.7109375" style="18" customWidth="1"/>
    <col min="9223" max="9223" width="12.7109375" style="18" customWidth="1"/>
    <col min="9224" max="9229" width="9.28515625" style="18" customWidth="1"/>
    <col min="9230" max="9235" width="0" style="18" hidden="1" customWidth="1"/>
    <col min="9236" max="9236" width="7.42578125" style="18" customWidth="1"/>
    <col min="9237" max="9239" width="0" style="18" hidden="1" customWidth="1"/>
    <col min="9240" max="9244" width="8.85546875" style="18"/>
    <col min="9245" max="9245" width="0" style="18" hidden="1" customWidth="1"/>
    <col min="9246" max="9246" width="8.85546875" style="18"/>
    <col min="9247" max="9257" width="0" style="18" hidden="1" customWidth="1"/>
    <col min="9258" max="9472" width="8.85546875" style="18"/>
    <col min="9473" max="9473" width="3.42578125" style="18" customWidth="1"/>
    <col min="9474" max="9474" width="12.5703125" style="18" customWidth="1"/>
    <col min="9475" max="9475" width="36.7109375" style="18" customWidth="1"/>
    <col min="9476" max="9476" width="4.7109375" style="18" customWidth="1"/>
    <col min="9477" max="9477" width="7.42578125" style="18" customWidth="1"/>
    <col min="9478" max="9478" width="9.7109375" style="18" customWidth="1"/>
    <col min="9479" max="9479" width="12.7109375" style="18" customWidth="1"/>
    <col min="9480" max="9485" width="9.28515625" style="18" customWidth="1"/>
    <col min="9486" max="9491" width="0" style="18" hidden="1" customWidth="1"/>
    <col min="9492" max="9492" width="7.42578125" style="18" customWidth="1"/>
    <col min="9493" max="9495" width="0" style="18" hidden="1" customWidth="1"/>
    <col min="9496" max="9500" width="8.85546875" style="18"/>
    <col min="9501" max="9501" width="0" style="18" hidden="1" customWidth="1"/>
    <col min="9502" max="9502" width="8.85546875" style="18"/>
    <col min="9503" max="9513" width="0" style="18" hidden="1" customWidth="1"/>
    <col min="9514" max="9728" width="8.85546875" style="18"/>
    <col min="9729" max="9729" width="3.42578125" style="18" customWidth="1"/>
    <col min="9730" max="9730" width="12.5703125" style="18" customWidth="1"/>
    <col min="9731" max="9731" width="36.7109375" style="18" customWidth="1"/>
    <col min="9732" max="9732" width="4.7109375" style="18" customWidth="1"/>
    <col min="9733" max="9733" width="7.42578125" style="18" customWidth="1"/>
    <col min="9734" max="9734" width="9.7109375" style="18" customWidth="1"/>
    <col min="9735" max="9735" width="12.7109375" style="18" customWidth="1"/>
    <col min="9736" max="9741" width="9.28515625" style="18" customWidth="1"/>
    <col min="9742" max="9747" width="0" style="18" hidden="1" customWidth="1"/>
    <col min="9748" max="9748" width="7.42578125" style="18" customWidth="1"/>
    <col min="9749" max="9751" width="0" style="18" hidden="1" customWidth="1"/>
    <col min="9752" max="9756" width="8.85546875" style="18"/>
    <col min="9757" max="9757" width="0" style="18" hidden="1" customWidth="1"/>
    <col min="9758" max="9758" width="8.85546875" style="18"/>
    <col min="9759" max="9769" width="0" style="18" hidden="1" customWidth="1"/>
    <col min="9770" max="9984" width="8.85546875" style="18"/>
    <col min="9985" max="9985" width="3.42578125" style="18" customWidth="1"/>
    <col min="9986" max="9986" width="12.5703125" style="18" customWidth="1"/>
    <col min="9987" max="9987" width="36.7109375" style="18" customWidth="1"/>
    <col min="9988" max="9988" width="4.7109375" style="18" customWidth="1"/>
    <col min="9989" max="9989" width="7.42578125" style="18" customWidth="1"/>
    <col min="9990" max="9990" width="9.7109375" style="18" customWidth="1"/>
    <col min="9991" max="9991" width="12.7109375" style="18" customWidth="1"/>
    <col min="9992" max="9997" width="9.28515625" style="18" customWidth="1"/>
    <col min="9998" max="10003" width="0" style="18" hidden="1" customWidth="1"/>
    <col min="10004" max="10004" width="7.42578125" style="18" customWidth="1"/>
    <col min="10005" max="10007" width="0" style="18" hidden="1" customWidth="1"/>
    <col min="10008" max="10012" width="8.85546875" style="18"/>
    <col min="10013" max="10013" width="0" style="18" hidden="1" customWidth="1"/>
    <col min="10014" max="10014" width="8.85546875" style="18"/>
    <col min="10015" max="10025" width="0" style="18" hidden="1" customWidth="1"/>
    <col min="10026" max="10240" width="8.85546875" style="18"/>
    <col min="10241" max="10241" width="3.42578125" style="18" customWidth="1"/>
    <col min="10242" max="10242" width="12.5703125" style="18" customWidth="1"/>
    <col min="10243" max="10243" width="36.7109375" style="18" customWidth="1"/>
    <col min="10244" max="10244" width="4.7109375" style="18" customWidth="1"/>
    <col min="10245" max="10245" width="7.42578125" style="18" customWidth="1"/>
    <col min="10246" max="10246" width="9.7109375" style="18" customWidth="1"/>
    <col min="10247" max="10247" width="12.7109375" style="18" customWidth="1"/>
    <col min="10248" max="10253" width="9.28515625" style="18" customWidth="1"/>
    <col min="10254" max="10259" width="0" style="18" hidden="1" customWidth="1"/>
    <col min="10260" max="10260" width="7.42578125" style="18" customWidth="1"/>
    <col min="10261" max="10263" width="0" style="18" hidden="1" customWidth="1"/>
    <col min="10264" max="10268" width="8.85546875" style="18"/>
    <col min="10269" max="10269" width="0" style="18" hidden="1" customWidth="1"/>
    <col min="10270" max="10270" width="8.85546875" style="18"/>
    <col min="10271" max="10281" width="0" style="18" hidden="1" customWidth="1"/>
    <col min="10282" max="10496" width="8.85546875" style="18"/>
    <col min="10497" max="10497" width="3.42578125" style="18" customWidth="1"/>
    <col min="10498" max="10498" width="12.5703125" style="18" customWidth="1"/>
    <col min="10499" max="10499" width="36.7109375" style="18" customWidth="1"/>
    <col min="10500" max="10500" width="4.7109375" style="18" customWidth="1"/>
    <col min="10501" max="10501" width="7.42578125" style="18" customWidth="1"/>
    <col min="10502" max="10502" width="9.7109375" style="18" customWidth="1"/>
    <col min="10503" max="10503" width="12.7109375" style="18" customWidth="1"/>
    <col min="10504" max="10509" width="9.28515625" style="18" customWidth="1"/>
    <col min="10510" max="10515" width="0" style="18" hidden="1" customWidth="1"/>
    <col min="10516" max="10516" width="7.42578125" style="18" customWidth="1"/>
    <col min="10517" max="10519" width="0" style="18" hidden="1" customWidth="1"/>
    <col min="10520" max="10524" width="8.85546875" style="18"/>
    <col min="10525" max="10525" width="0" style="18" hidden="1" customWidth="1"/>
    <col min="10526" max="10526" width="8.85546875" style="18"/>
    <col min="10527" max="10537" width="0" style="18" hidden="1" customWidth="1"/>
    <col min="10538" max="10752" width="8.85546875" style="18"/>
    <col min="10753" max="10753" width="3.42578125" style="18" customWidth="1"/>
    <col min="10754" max="10754" width="12.5703125" style="18" customWidth="1"/>
    <col min="10755" max="10755" width="36.7109375" style="18" customWidth="1"/>
    <col min="10756" max="10756" width="4.7109375" style="18" customWidth="1"/>
    <col min="10757" max="10757" width="7.42578125" style="18" customWidth="1"/>
    <col min="10758" max="10758" width="9.7109375" style="18" customWidth="1"/>
    <col min="10759" max="10759" width="12.7109375" style="18" customWidth="1"/>
    <col min="10760" max="10765" width="9.28515625" style="18" customWidth="1"/>
    <col min="10766" max="10771" width="0" style="18" hidden="1" customWidth="1"/>
    <col min="10772" max="10772" width="7.42578125" style="18" customWidth="1"/>
    <col min="10773" max="10775" width="0" style="18" hidden="1" customWidth="1"/>
    <col min="10776" max="10780" width="8.85546875" style="18"/>
    <col min="10781" max="10781" width="0" style="18" hidden="1" customWidth="1"/>
    <col min="10782" max="10782" width="8.85546875" style="18"/>
    <col min="10783" max="10793" width="0" style="18" hidden="1" customWidth="1"/>
    <col min="10794" max="11008" width="8.85546875" style="18"/>
    <col min="11009" max="11009" width="3.42578125" style="18" customWidth="1"/>
    <col min="11010" max="11010" width="12.5703125" style="18" customWidth="1"/>
    <col min="11011" max="11011" width="36.7109375" style="18" customWidth="1"/>
    <col min="11012" max="11012" width="4.7109375" style="18" customWidth="1"/>
    <col min="11013" max="11013" width="7.42578125" style="18" customWidth="1"/>
    <col min="11014" max="11014" width="9.7109375" style="18" customWidth="1"/>
    <col min="11015" max="11015" width="12.7109375" style="18" customWidth="1"/>
    <col min="11016" max="11021" width="9.28515625" style="18" customWidth="1"/>
    <col min="11022" max="11027" width="0" style="18" hidden="1" customWidth="1"/>
    <col min="11028" max="11028" width="7.42578125" style="18" customWidth="1"/>
    <col min="11029" max="11031" width="0" style="18" hidden="1" customWidth="1"/>
    <col min="11032" max="11036" width="8.85546875" style="18"/>
    <col min="11037" max="11037" width="0" style="18" hidden="1" customWidth="1"/>
    <col min="11038" max="11038" width="8.85546875" style="18"/>
    <col min="11039" max="11049" width="0" style="18" hidden="1" customWidth="1"/>
    <col min="11050" max="11264" width="8.85546875" style="18"/>
    <col min="11265" max="11265" width="3.42578125" style="18" customWidth="1"/>
    <col min="11266" max="11266" width="12.5703125" style="18" customWidth="1"/>
    <col min="11267" max="11267" width="36.7109375" style="18" customWidth="1"/>
    <col min="11268" max="11268" width="4.7109375" style="18" customWidth="1"/>
    <col min="11269" max="11269" width="7.42578125" style="18" customWidth="1"/>
    <col min="11270" max="11270" width="9.7109375" style="18" customWidth="1"/>
    <col min="11271" max="11271" width="12.7109375" style="18" customWidth="1"/>
    <col min="11272" max="11277" width="9.28515625" style="18" customWidth="1"/>
    <col min="11278" max="11283" width="0" style="18" hidden="1" customWidth="1"/>
    <col min="11284" max="11284" width="7.42578125" style="18" customWidth="1"/>
    <col min="11285" max="11287" width="0" style="18" hidden="1" customWidth="1"/>
    <col min="11288" max="11292" width="8.85546875" style="18"/>
    <col min="11293" max="11293" width="0" style="18" hidden="1" customWidth="1"/>
    <col min="11294" max="11294" width="8.85546875" style="18"/>
    <col min="11295" max="11305" width="0" style="18" hidden="1" customWidth="1"/>
    <col min="11306" max="11520" width="8.85546875" style="18"/>
    <col min="11521" max="11521" width="3.42578125" style="18" customWidth="1"/>
    <col min="11522" max="11522" width="12.5703125" style="18" customWidth="1"/>
    <col min="11523" max="11523" width="36.7109375" style="18" customWidth="1"/>
    <col min="11524" max="11524" width="4.7109375" style="18" customWidth="1"/>
    <col min="11525" max="11525" width="7.42578125" style="18" customWidth="1"/>
    <col min="11526" max="11526" width="9.7109375" style="18" customWidth="1"/>
    <col min="11527" max="11527" width="12.7109375" style="18" customWidth="1"/>
    <col min="11528" max="11533" width="9.28515625" style="18" customWidth="1"/>
    <col min="11534" max="11539" width="0" style="18" hidden="1" customWidth="1"/>
    <col min="11540" max="11540" width="7.42578125" style="18" customWidth="1"/>
    <col min="11541" max="11543" width="0" style="18" hidden="1" customWidth="1"/>
    <col min="11544" max="11548" width="8.85546875" style="18"/>
    <col min="11549" max="11549" width="0" style="18" hidden="1" customWidth="1"/>
    <col min="11550" max="11550" width="8.85546875" style="18"/>
    <col min="11551" max="11561" width="0" style="18" hidden="1" customWidth="1"/>
    <col min="11562" max="11776" width="8.85546875" style="18"/>
    <col min="11777" max="11777" width="3.42578125" style="18" customWidth="1"/>
    <col min="11778" max="11778" width="12.5703125" style="18" customWidth="1"/>
    <col min="11779" max="11779" width="36.7109375" style="18" customWidth="1"/>
    <col min="11780" max="11780" width="4.7109375" style="18" customWidth="1"/>
    <col min="11781" max="11781" width="7.42578125" style="18" customWidth="1"/>
    <col min="11782" max="11782" width="9.7109375" style="18" customWidth="1"/>
    <col min="11783" max="11783" width="12.7109375" style="18" customWidth="1"/>
    <col min="11784" max="11789" width="9.28515625" style="18" customWidth="1"/>
    <col min="11790" max="11795" width="0" style="18" hidden="1" customWidth="1"/>
    <col min="11796" max="11796" width="7.42578125" style="18" customWidth="1"/>
    <col min="11797" max="11799" width="0" style="18" hidden="1" customWidth="1"/>
    <col min="11800" max="11804" width="8.85546875" style="18"/>
    <col min="11805" max="11805" width="0" style="18" hidden="1" customWidth="1"/>
    <col min="11806" max="11806" width="8.85546875" style="18"/>
    <col min="11807" max="11817" width="0" style="18" hidden="1" customWidth="1"/>
    <col min="11818" max="12032" width="8.85546875" style="18"/>
    <col min="12033" max="12033" width="3.42578125" style="18" customWidth="1"/>
    <col min="12034" max="12034" width="12.5703125" style="18" customWidth="1"/>
    <col min="12035" max="12035" width="36.7109375" style="18" customWidth="1"/>
    <col min="12036" max="12036" width="4.7109375" style="18" customWidth="1"/>
    <col min="12037" max="12037" width="7.42578125" style="18" customWidth="1"/>
    <col min="12038" max="12038" width="9.7109375" style="18" customWidth="1"/>
    <col min="12039" max="12039" width="12.7109375" style="18" customWidth="1"/>
    <col min="12040" max="12045" width="9.28515625" style="18" customWidth="1"/>
    <col min="12046" max="12051" width="0" style="18" hidden="1" customWidth="1"/>
    <col min="12052" max="12052" width="7.42578125" style="18" customWidth="1"/>
    <col min="12053" max="12055" width="0" style="18" hidden="1" customWidth="1"/>
    <col min="12056" max="12060" width="8.85546875" style="18"/>
    <col min="12061" max="12061" width="0" style="18" hidden="1" customWidth="1"/>
    <col min="12062" max="12062" width="8.85546875" style="18"/>
    <col min="12063" max="12073" width="0" style="18" hidden="1" customWidth="1"/>
    <col min="12074" max="12288" width="8.85546875" style="18"/>
    <col min="12289" max="12289" width="3.42578125" style="18" customWidth="1"/>
    <col min="12290" max="12290" width="12.5703125" style="18" customWidth="1"/>
    <col min="12291" max="12291" width="36.7109375" style="18" customWidth="1"/>
    <col min="12292" max="12292" width="4.7109375" style="18" customWidth="1"/>
    <col min="12293" max="12293" width="7.42578125" style="18" customWidth="1"/>
    <col min="12294" max="12294" width="9.7109375" style="18" customWidth="1"/>
    <col min="12295" max="12295" width="12.7109375" style="18" customWidth="1"/>
    <col min="12296" max="12301" width="9.28515625" style="18" customWidth="1"/>
    <col min="12302" max="12307" width="0" style="18" hidden="1" customWidth="1"/>
    <col min="12308" max="12308" width="7.42578125" style="18" customWidth="1"/>
    <col min="12309" max="12311" width="0" style="18" hidden="1" customWidth="1"/>
    <col min="12312" max="12316" width="8.85546875" style="18"/>
    <col min="12317" max="12317" width="0" style="18" hidden="1" customWidth="1"/>
    <col min="12318" max="12318" width="8.85546875" style="18"/>
    <col min="12319" max="12329" width="0" style="18" hidden="1" customWidth="1"/>
    <col min="12330" max="12544" width="8.85546875" style="18"/>
    <col min="12545" max="12545" width="3.42578125" style="18" customWidth="1"/>
    <col min="12546" max="12546" width="12.5703125" style="18" customWidth="1"/>
    <col min="12547" max="12547" width="36.7109375" style="18" customWidth="1"/>
    <col min="12548" max="12548" width="4.7109375" style="18" customWidth="1"/>
    <col min="12549" max="12549" width="7.42578125" style="18" customWidth="1"/>
    <col min="12550" max="12550" width="9.7109375" style="18" customWidth="1"/>
    <col min="12551" max="12551" width="12.7109375" style="18" customWidth="1"/>
    <col min="12552" max="12557" width="9.28515625" style="18" customWidth="1"/>
    <col min="12558" max="12563" width="0" style="18" hidden="1" customWidth="1"/>
    <col min="12564" max="12564" width="7.42578125" style="18" customWidth="1"/>
    <col min="12565" max="12567" width="0" style="18" hidden="1" customWidth="1"/>
    <col min="12568" max="12572" width="8.85546875" style="18"/>
    <col min="12573" max="12573" width="0" style="18" hidden="1" customWidth="1"/>
    <col min="12574" max="12574" width="8.85546875" style="18"/>
    <col min="12575" max="12585" width="0" style="18" hidden="1" customWidth="1"/>
    <col min="12586" max="12800" width="8.85546875" style="18"/>
    <col min="12801" max="12801" width="3.42578125" style="18" customWidth="1"/>
    <col min="12802" max="12802" width="12.5703125" style="18" customWidth="1"/>
    <col min="12803" max="12803" width="36.7109375" style="18" customWidth="1"/>
    <col min="12804" max="12804" width="4.7109375" style="18" customWidth="1"/>
    <col min="12805" max="12805" width="7.42578125" style="18" customWidth="1"/>
    <col min="12806" max="12806" width="9.7109375" style="18" customWidth="1"/>
    <col min="12807" max="12807" width="12.7109375" style="18" customWidth="1"/>
    <col min="12808" max="12813" width="9.28515625" style="18" customWidth="1"/>
    <col min="12814" max="12819" width="0" style="18" hidden="1" customWidth="1"/>
    <col min="12820" max="12820" width="7.42578125" style="18" customWidth="1"/>
    <col min="12821" max="12823" width="0" style="18" hidden="1" customWidth="1"/>
    <col min="12824" max="12828" width="8.85546875" style="18"/>
    <col min="12829" max="12829" width="0" style="18" hidden="1" customWidth="1"/>
    <col min="12830" max="12830" width="8.85546875" style="18"/>
    <col min="12831" max="12841" width="0" style="18" hidden="1" customWidth="1"/>
    <col min="12842" max="13056" width="8.85546875" style="18"/>
    <col min="13057" max="13057" width="3.42578125" style="18" customWidth="1"/>
    <col min="13058" max="13058" width="12.5703125" style="18" customWidth="1"/>
    <col min="13059" max="13059" width="36.7109375" style="18" customWidth="1"/>
    <col min="13060" max="13060" width="4.7109375" style="18" customWidth="1"/>
    <col min="13061" max="13061" width="7.42578125" style="18" customWidth="1"/>
    <col min="13062" max="13062" width="9.7109375" style="18" customWidth="1"/>
    <col min="13063" max="13063" width="12.7109375" style="18" customWidth="1"/>
    <col min="13064" max="13069" width="9.28515625" style="18" customWidth="1"/>
    <col min="13070" max="13075" width="0" style="18" hidden="1" customWidth="1"/>
    <col min="13076" max="13076" width="7.42578125" style="18" customWidth="1"/>
    <col min="13077" max="13079" width="0" style="18" hidden="1" customWidth="1"/>
    <col min="13080" max="13084" width="8.85546875" style="18"/>
    <col min="13085" max="13085" width="0" style="18" hidden="1" customWidth="1"/>
    <col min="13086" max="13086" width="8.85546875" style="18"/>
    <col min="13087" max="13097" width="0" style="18" hidden="1" customWidth="1"/>
    <col min="13098" max="13312" width="8.85546875" style="18"/>
    <col min="13313" max="13313" width="3.42578125" style="18" customWidth="1"/>
    <col min="13314" max="13314" width="12.5703125" style="18" customWidth="1"/>
    <col min="13315" max="13315" width="36.7109375" style="18" customWidth="1"/>
    <col min="13316" max="13316" width="4.7109375" style="18" customWidth="1"/>
    <col min="13317" max="13317" width="7.42578125" style="18" customWidth="1"/>
    <col min="13318" max="13318" width="9.7109375" style="18" customWidth="1"/>
    <col min="13319" max="13319" width="12.7109375" style="18" customWidth="1"/>
    <col min="13320" max="13325" width="9.28515625" style="18" customWidth="1"/>
    <col min="13326" max="13331" width="0" style="18" hidden="1" customWidth="1"/>
    <col min="13332" max="13332" width="7.42578125" style="18" customWidth="1"/>
    <col min="13333" max="13335" width="0" style="18" hidden="1" customWidth="1"/>
    <col min="13336" max="13340" width="8.85546875" style="18"/>
    <col min="13341" max="13341" width="0" style="18" hidden="1" customWidth="1"/>
    <col min="13342" max="13342" width="8.85546875" style="18"/>
    <col min="13343" max="13353" width="0" style="18" hidden="1" customWidth="1"/>
    <col min="13354" max="13568" width="8.85546875" style="18"/>
    <col min="13569" max="13569" width="3.42578125" style="18" customWidth="1"/>
    <col min="13570" max="13570" width="12.5703125" style="18" customWidth="1"/>
    <col min="13571" max="13571" width="36.7109375" style="18" customWidth="1"/>
    <col min="13572" max="13572" width="4.7109375" style="18" customWidth="1"/>
    <col min="13573" max="13573" width="7.42578125" style="18" customWidth="1"/>
    <col min="13574" max="13574" width="9.7109375" style="18" customWidth="1"/>
    <col min="13575" max="13575" width="12.7109375" style="18" customWidth="1"/>
    <col min="13576" max="13581" width="9.28515625" style="18" customWidth="1"/>
    <col min="13582" max="13587" width="0" style="18" hidden="1" customWidth="1"/>
    <col min="13588" max="13588" width="7.42578125" style="18" customWidth="1"/>
    <col min="13589" max="13591" width="0" style="18" hidden="1" customWidth="1"/>
    <col min="13592" max="13596" width="8.85546875" style="18"/>
    <col min="13597" max="13597" width="0" style="18" hidden="1" customWidth="1"/>
    <col min="13598" max="13598" width="8.85546875" style="18"/>
    <col min="13599" max="13609" width="0" style="18" hidden="1" customWidth="1"/>
    <col min="13610" max="13824" width="8.85546875" style="18"/>
    <col min="13825" max="13825" width="3.42578125" style="18" customWidth="1"/>
    <col min="13826" max="13826" width="12.5703125" style="18" customWidth="1"/>
    <col min="13827" max="13827" width="36.7109375" style="18" customWidth="1"/>
    <col min="13828" max="13828" width="4.7109375" style="18" customWidth="1"/>
    <col min="13829" max="13829" width="7.42578125" style="18" customWidth="1"/>
    <col min="13830" max="13830" width="9.7109375" style="18" customWidth="1"/>
    <col min="13831" max="13831" width="12.7109375" style="18" customWidth="1"/>
    <col min="13832" max="13837" width="9.28515625" style="18" customWidth="1"/>
    <col min="13838" max="13843" width="0" style="18" hidden="1" customWidth="1"/>
    <col min="13844" max="13844" width="7.42578125" style="18" customWidth="1"/>
    <col min="13845" max="13847" width="0" style="18" hidden="1" customWidth="1"/>
    <col min="13848" max="13852" width="8.85546875" style="18"/>
    <col min="13853" max="13853" width="0" style="18" hidden="1" customWidth="1"/>
    <col min="13854" max="13854" width="8.85546875" style="18"/>
    <col min="13855" max="13865" width="0" style="18" hidden="1" customWidth="1"/>
    <col min="13866" max="14080" width="8.85546875" style="18"/>
    <col min="14081" max="14081" width="3.42578125" style="18" customWidth="1"/>
    <col min="14082" max="14082" width="12.5703125" style="18" customWidth="1"/>
    <col min="14083" max="14083" width="36.7109375" style="18" customWidth="1"/>
    <col min="14084" max="14084" width="4.7109375" style="18" customWidth="1"/>
    <col min="14085" max="14085" width="7.42578125" style="18" customWidth="1"/>
    <col min="14086" max="14086" width="9.7109375" style="18" customWidth="1"/>
    <col min="14087" max="14087" width="12.7109375" style="18" customWidth="1"/>
    <col min="14088" max="14093" width="9.28515625" style="18" customWidth="1"/>
    <col min="14094" max="14099" width="0" style="18" hidden="1" customWidth="1"/>
    <col min="14100" max="14100" width="7.42578125" style="18" customWidth="1"/>
    <col min="14101" max="14103" width="0" style="18" hidden="1" customWidth="1"/>
    <col min="14104" max="14108" width="8.85546875" style="18"/>
    <col min="14109" max="14109" width="0" style="18" hidden="1" customWidth="1"/>
    <col min="14110" max="14110" width="8.85546875" style="18"/>
    <col min="14111" max="14121" width="0" style="18" hidden="1" customWidth="1"/>
    <col min="14122" max="14336" width="8.85546875" style="18"/>
    <col min="14337" max="14337" width="3.42578125" style="18" customWidth="1"/>
    <col min="14338" max="14338" width="12.5703125" style="18" customWidth="1"/>
    <col min="14339" max="14339" width="36.7109375" style="18" customWidth="1"/>
    <col min="14340" max="14340" width="4.7109375" style="18" customWidth="1"/>
    <col min="14341" max="14341" width="7.42578125" style="18" customWidth="1"/>
    <col min="14342" max="14342" width="9.7109375" style="18" customWidth="1"/>
    <col min="14343" max="14343" width="12.7109375" style="18" customWidth="1"/>
    <col min="14344" max="14349" width="9.28515625" style="18" customWidth="1"/>
    <col min="14350" max="14355" width="0" style="18" hidden="1" customWidth="1"/>
    <col min="14356" max="14356" width="7.42578125" style="18" customWidth="1"/>
    <col min="14357" max="14359" width="0" style="18" hidden="1" customWidth="1"/>
    <col min="14360" max="14364" width="8.85546875" style="18"/>
    <col min="14365" max="14365" width="0" style="18" hidden="1" customWidth="1"/>
    <col min="14366" max="14366" width="8.85546875" style="18"/>
    <col min="14367" max="14377" width="0" style="18" hidden="1" customWidth="1"/>
    <col min="14378" max="14592" width="8.85546875" style="18"/>
    <col min="14593" max="14593" width="3.42578125" style="18" customWidth="1"/>
    <col min="14594" max="14594" width="12.5703125" style="18" customWidth="1"/>
    <col min="14595" max="14595" width="36.7109375" style="18" customWidth="1"/>
    <col min="14596" max="14596" width="4.7109375" style="18" customWidth="1"/>
    <col min="14597" max="14597" width="7.42578125" style="18" customWidth="1"/>
    <col min="14598" max="14598" width="9.7109375" style="18" customWidth="1"/>
    <col min="14599" max="14599" width="12.7109375" style="18" customWidth="1"/>
    <col min="14600" max="14605" width="9.28515625" style="18" customWidth="1"/>
    <col min="14606" max="14611" width="0" style="18" hidden="1" customWidth="1"/>
    <col min="14612" max="14612" width="7.42578125" style="18" customWidth="1"/>
    <col min="14613" max="14615" width="0" style="18" hidden="1" customWidth="1"/>
    <col min="14616" max="14620" width="8.85546875" style="18"/>
    <col min="14621" max="14621" width="0" style="18" hidden="1" customWidth="1"/>
    <col min="14622" max="14622" width="8.85546875" style="18"/>
    <col min="14623" max="14633" width="0" style="18" hidden="1" customWidth="1"/>
    <col min="14634" max="14848" width="8.85546875" style="18"/>
    <col min="14849" max="14849" width="3.42578125" style="18" customWidth="1"/>
    <col min="14850" max="14850" width="12.5703125" style="18" customWidth="1"/>
    <col min="14851" max="14851" width="36.7109375" style="18" customWidth="1"/>
    <col min="14852" max="14852" width="4.7109375" style="18" customWidth="1"/>
    <col min="14853" max="14853" width="7.42578125" style="18" customWidth="1"/>
    <col min="14854" max="14854" width="9.7109375" style="18" customWidth="1"/>
    <col min="14855" max="14855" width="12.7109375" style="18" customWidth="1"/>
    <col min="14856" max="14861" width="9.28515625" style="18" customWidth="1"/>
    <col min="14862" max="14867" width="0" style="18" hidden="1" customWidth="1"/>
    <col min="14868" max="14868" width="7.42578125" style="18" customWidth="1"/>
    <col min="14869" max="14871" width="0" style="18" hidden="1" customWidth="1"/>
    <col min="14872" max="14876" width="8.85546875" style="18"/>
    <col min="14877" max="14877" width="0" style="18" hidden="1" customWidth="1"/>
    <col min="14878" max="14878" width="8.85546875" style="18"/>
    <col min="14879" max="14889" width="0" style="18" hidden="1" customWidth="1"/>
    <col min="14890" max="15104" width="8.85546875" style="18"/>
    <col min="15105" max="15105" width="3.42578125" style="18" customWidth="1"/>
    <col min="15106" max="15106" width="12.5703125" style="18" customWidth="1"/>
    <col min="15107" max="15107" width="36.7109375" style="18" customWidth="1"/>
    <col min="15108" max="15108" width="4.7109375" style="18" customWidth="1"/>
    <col min="15109" max="15109" width="7.42578125" style="18" customWidth="1"/>
    <col min="15110" max="15110" width="9.7109375" style="18" customWidth="1"/>
    <col min="15111" max="15111" width="12.7109375" style="18" customWidth="1"/>
    <col min="15112" max="15117" width="9.28515625" style="18" customWidth="1"/>
    <col min="15118" max="15123" width="0" style="18" hidden="1" customWidth="1"/>
    <col min="15124" max="15124" width="7.42578125" style="18" customWidth="1"/>
    <col min="15125" max="15127" width="0" style="18" hidden="1" customWidth="1"/>
    <col min="15128" max="15132" width="8.85546875" style="18"/>
    <col min="15133" max="15133" width="0" style="18" hidden="1" customWidth="1"/>
    <col min="15134" max="15134" width="8.85546875" style="18"/>
    <col min="15135" max="15145" width="0" style="18" hidden="1" customWidth="1"/>
    <col min="15146" max="15360" width="8.85546875" style="18"/>
    <col min="15361" max="15361" width="3.42578125" style="18" customWidth="1"/>
    <col min="15362" max="15362" width="12.5703125" style="18" customWidth="1"/>
    <col min="15363" max="15363" width="36.7109375" style="18" customWidth="1"/>
    <col min="15364" max="15364" width="4.7109375" style="18" customWidth="1"/>
    <col min="15365" max="15365" width="7.42578125" style="18" customWidth="1"/>
    <col min="15366" max="15366" width="9.7109375" style="18" customWidth="1"/>
    <col min="15367" max="15367" width="12.7109375" style="18" customWidth="1"/>
    <col min="15368" max="15373" width="9.28515625" style="18" customWidth="1"/>
    <col min="15374" max="15379" width="0" style="18" hidden="1" customWidth="1"/>
    <col min="15380" max="15380" width="7.42578125" style="18" customWidth="1"/>
    <col min="15381" max="15383" width="0" style="18" hidden="1" customWidth="1"/>
    <col min="15384" max="15388" width="8.85546875" style="18"/>
    <col min="15389" max="15389" width="0" style="18" hidden="1" customWidth="1"/>
    <col min="15390" max="15390" width="8.85546875" style="18"/>
    <col min="15391" max="15401" width="0" style="18" hidden="1" customWidth="1"/>
    <col min="15402" max="15616" width="8.85546875" style="18"/>
    <col min="15617" max="15617" width="3.42578125" style="18" customWidth="1"/>
    <col min="15618" max="15618" width="12.5703125" style="18" customWidth="1"/>
    <col min="15619" max="15619" width="36.7109375" style="18" customWidth="1"/>
    <col min="15620" max="15620" width="4.7109375" style="18" customWidth="1"/>
    <col min="15621" max="15621" width="7.42578125" style="18" customWidth="1"/>
    <col min="15622" max="15622" width="9.7109375" style="18" customWidth="1"/>
    <col min="15623" max="15623" width="12.7109375" style="18" customWidth="1"/>
    <col min="15624" max="15629" width="9.28515625" style="18" customWidth="1"/>
    <col min="15630" max="15635" width="0" style="18" hidden="1" customWidth="1"/>
    <col min="15636" max="15636" width="7.42578125" style="18" customWidth="1"/>
    <col min="15637" max="15639" width="0" style="18" hidden="1" customWidth="1"/>
    <col min="15640" max="15644" width="8.85546875" style="18"/>
    <col min="15645" max="15645" width="0" style="18" hidden="1" customWidth="1"/>
    <col min="15646" max="15646" width="8.85546875" style="18"/>
    <col min="15647" max="15657" width="0" style="18" hidden="1" customWidth="1"/>
    <col min="15658" max="15872" width="8.85546875" style="18"/>
    <col min="15873" max="15873" width="3.42578125" style="18" customWidth="1"/>
    <col min="15874" max="15874" width="12.5703125" style="18" customWidth="1"/>
    <col min="15875" max="15875" width="36.7109375" style="18" customWidth="1"/>
    <col min="15876" max="15876" width="4.7109375" style="18" customWidth="1"/>
    <col min="15877" max="15877" width="7.42578125" style="18" customWidth="1"/>
    <col min="15878" max="15878" width="9.7109375" style="18" customWidth="1"/>
    <col min="15879" max="15879" width="12.7109375" style="18" customWidth="1"/>
    <col min="15880" max="15885" width="9.28515625" style="18" customWidth="1"/>
    <col min="15886" max="15891" width="0" style="18" hidden="1" customWidth="1"/>
    <col min="15892" max="15892" width="7.42578125" style="18" customWidth="1"/>
    <col min="15893" max="15895" width="0" style="18" hidden="1" customWidth="1"/>
    <col min="15896" max="15900" width="8.85546875" style="18"/>
    <col min="15901" max="15901" width="0" style="18" hidden="1" customWidth="1"/>
    <col min="15902" max="15902" width="8.85546875" style="18"/>
    <col min="15903" max="15913" width="0" style="18" hidden="1" customWidth="1"/>
    <col min="15914" max="16128" width="8.85546875" style="18"/>
    <col min="16129" max="16129" width="3.42578125" style="18" customWidth="1"/>
    <col min="16130" max="16130" width="12.5703125" style="18" customWidth="1"/>
    <col min="16131" max="16131" width="36.7109375" style="18" customWidth="1"/>
    <col min="16132" max="16132" width="4.7109375" style="18" customWidth="1"/>
    <col min="16133" max="16133" width="7.42578125" style="18" customWidth="1"/>
    <col min="16134" max="16134" width="9.7109375" style="18" customWidth="1"/>
    <col min="16135" max="16135" width="12.7109375" style="18" customWidth="1"/>
    <col min="16136" max="16141" width="9.28515625" style="18" customWidth="1"/>
    <col min="16142" max="16147" width="0" style="18" hidden="1" customWidth="1"/>
    <col min="16148" max="16148" width="7.42578125" style="18" customWidth="1"/>
    <col min="16149" max="16151" width="0" style="18" hidden="1" customWidth="1"/>
    <col min="16152" max="16156" width="8.85546875" style="18"/>
    <col min="16157" max="16157" width="0" style="18" hidden="1" customWidth="1"/>
    <col min="16158" max="16158" width="8.85546875" style="18"/>
    <col min="16159" max="16169" width="0" style="18" hidden="1" customWidth="1"/>
    <col min="16170" max="16384" width="8.85546875" style="18"/>
  </cols>
  <sheetData>
    <row r="1" spans="1:60" ht="15.75" customHeight="1">
      <c r="A1" s="1302" t="s">
        <v>3050</v>
      </c>
      <c r="B1" s="1302"/>
      <c r="C1" s="1302"/>
      <c r="D1" s="1302"/>
      <c r="E1" s="1302"/>
      <c r="F1" s="1302"/>
      <c r="G1" s="1302"/>
      <c r="AG1" s="18" t="s">
        <v>84</v>
      </c>
    </row>
    <row r="2" spans="1:60" ht="25.15" customHeight="1">
      <c r="A2" s="144" t="s">
        <v>81</v>
      </c>
      <c r="B2" s="139" t="s">
        <v>24</v>
      </c>
      <c r="C2" s="1303" t="s">
        <v>25</v>
      </c>
      <c r="D2" s="1304"/>
      <c r="E2" s="1304"/>
      <c r="F2" s="1304"/>
      <c r="G2" s="1305"/>
      <c r="AG2" s="18" t="s">
        <v>85</v>
      </c>
    </row>
    <row r="3" spans="1:60" ht="25.15" customHeight="1">
      <c r="A3" s="144" t="s">
        <v>82</v>
      </c>
      <c r="B3" s="139" t="s">
        <v>27</v>
      </c>
      <c r="C3" s="1303" t="s">
        <v>28</v>
      </c>
      <c r="D3" s="1304"/>
      <c r="E3" s="1304"/>
      <c r="F3" s="1304"/>
      <c r="G3" s="1305"/>
      <c r="AC3" s="145" t="s">
        <v>85</v>
      </c>
      <c r="AG3" s="18" t="s">
        <v>86</v>
      </c>
    </row>
    <row r="4" spans="1:60" ht="25.15" customHeight="1">
      <c r="A4" s="1124" t="s">
        <v>83</v>
      </c>
      <c r="B4" s="1125" t="s">
        <v>30</v>
      </c>
      <c r="C4" s="1306" t="s">
        <v>31</v>
      </c>
      <c r="D4" s="1307"/>
      <c r="E4" s="1307"/>
      <c r="F4" s="1307"/>
      <c r="G4" s="1308"/>
      <c r="I4" s="134"/>
      <c r="K4" s="1311"/>
      <c r="L4" s="1311"/>
      <c r="AG4" s="18" t="s">
        <v>87</v>
      </c>
    </row>
    <row r="5" spans="1:60">
      <c r="D5" s="146"/>
    </row>
    <row r="6" spans="1:60" ht="38.25">
      <c r="A6" s="1107" t="s">
        <v>88</v>
      </c>
      <c r="B6" s="1108" t="s">
        <v>89</v>
      </c>
      <c r="C6" s="1108" t="s">
        <v>90</v>
      </c>
      <c r="D6" s="1109" t="s">
        <v>91</v>
      </c>
      <c r="E6" s="1107" t="s">
        <v>92</v>
      </c>
      <c r="F6" s="1110" t="s">
        <v>93</v>
      </c>
      <c r="G6" s="1107" t="s">
        <v>40</v>
      </c>
      <c r="H6" s="1111" t="s">
        <v>94</v>
      </c>
      <c r="I6" s="1111" t="s">
        <v>95</v>
      </c>
      <c r="J6" s="1111" t="s">
        <v>96</v>
      </c>
      <c r="K6" s="1111" t="s">
        <v>97</v>
      </c>
      <c r="L6" s="1111" t="s">
        <v>98</v>
      </c>
      <c r="M6" s="1111" t="s">
        <v>99</v>
      </c>
      <c r="N6" s="1111" t="s">
        <v>100</v>
      </c>
      <c r="O6" s="1111" t="s">
        <v>101</v>
      </c>
      <c r="P6" s="1111" t="s">
        <v>102</v>
      </c>
      <c r="Q6" s="1111" t="s">
        <v>103</v>
      </c>
      <c r="R6" s="1111" t="s">
        <v>104</v>
      </c>
      <c r="S6" s="1111" t="s">
        <v>105</v>
      </c>
      <c r="T6" s="1111" t="s">
        <v>106</v>
      </c>
      <c r="U6" s="147" t="s">
        <v>107</v>
      </c>
      <c r="V6" s="147" t="s">
        <v>108</v>
      </c>
      <c r="W6" s="147" t="s">
        <v>109</v>
      </c>
    </row>
    <row r="7" spans="1:60" hidden="1">
      <c r="A7" s="1112"/>
      <c r="B7" s="1113"/>
      <c r="C7" s="1113"/>
      <c r="D7" s="1114"/>
      <c r="E7" s="1115"/>
      <c r="F7" s="1116"/>
      <c r="G7" s="1116"/>
      <c r="H7" s="1116"/>
      <c r="I7" s="1116"/>
      <c r="J7" s="1116"/>
      <c r="K7" s="1116"/>
      <c r="L7" s="1116"/>
      <c r="M7" s="1116"/>
      <c r="N7" s="1116"/>
      <c r="O7" s="1116"/>
      <c r="P7" s="1116"/>
      <c r="Q7" s="1116"/>
      <c r="R7" s="1116"/>
      <c r="S7" s="1116"/>
      <c r="T7" s="1116"/>
      <c r="U7" s="148"/>
      <c r="V7" s="148"/>
      <c r="W7" s="148"/>
    </row>
    <row r="8" spans="1:60">
      <c r="A8" s="1117" t="s">
        <v>110</v>
      </c>
      <c r="B8" s="1118" t="s">
        <v>73</v>
      </c>
      <c r="C8" s="1119" t="s">
        <v>74</v>
      </c>
      <c r="D8" s="1120"/>
      <c r="E8" s="1121"/>
      <c r="F8" s="1122"/>
      <c r="G8" s="1122">
        <f>SUM(G9:G72)</f>
        <v>0</v>
      </c>
      <c r="H8" s="1122"/>
      <c r="I8" s="1122">
        <f>SUM(I9:I72)</f>
        <v>0</v>
      </c>
      <c r="J8" s="1122"/>
      <c r="K8" s="1122">
        <f>SUM(K9:K72)</f>
        <v>0</v>
      </c>
      <c r="L8" s="1122"/>
      <c r="M8" s="1122">
        <f>G8*1.15</f>
        <v>0</v>
      </c>
      <c r="N8" s="1122"/>
      <c r="O8" s="1122">
        <f>SUM(O9:O71)</f>
        <v>5.379999999999999</v>
      </c>
      <c r="P8" s="1122"/>
      <c r="Q8" s="1122">
        <f>SUM(Q9:Q71)</f>
        <v>0.01</v>
      </c>
      <c r="R8" s="1122"/>
      <c r="S8" s="1122"/>
      <c r="T8" s="1123"/>
      <c r="U8" s="149"/>
      <c r="V8" s="149">
        <f>SUM(V9:V71)</f>
        <v>1581.6799999999998</v>
      </c>
      <c r="W8" s="149"/>
      <c r="X8" s="134"/>
      <c r="Y8" s="1103"/>
      <c r="Z8" s="1103"/>
      <c r="AG8" s="18" t="s">
        <v>111</v>
      </c>
    </row>
    <row r="9" spans="1:60" ht="22.5" outlineLevel="1">
      <c r="A9" s="150">
        <v>1</v>
      </c>
      <c r="B9" s="151" t="s">
        <v>112</v>
      </c>
      <c r="C9" s="152" t="s">
        <v>113</v>
      </c>
      <c r="D9" s="153" t="s">
        <v>114</v>
      </c>
      <c r="E9" s="154">
        <v>469</v>
      </c>
      <c r="F9" s="1105">
        <v>0</v>
      </c>
      <c r="G9" s="155">
        <f t="shared" ref="G9:G72" si="0">ROUND(E9*F9,2)</f>
        <v>0</v>
      </c>
      <c r="H9" s="1105">
        <v>0</v>
      </c>
      <c r="I9" s="155">
        <f t="shared" ref="I9:I72" si="1">ROUND(E9*H9,2)</f>
        <v>0</v>
      </c>
      <c r="J9" s="1105">
        <v>0</v>
      </c>
      <c r="K9" s="155">
        <f t="shared" ref="K9:K72" si="2">ROUND(E9*J9,2)</f>
        <v>0</v>
      </c>
      <c r="L9" s="155">
        <v>15</v>
      </c>
      <c r="M9" s="155">
        <f t="shared" ref="M9:M72" si="3">G9*(1+L9/100)</f>
        <v>0</v>
      </c>
      <c r="N9" s="155">
        <v>4.0000000000000003E-5</v>
      </c>
      <c r="O9" s="155">
        <f t="shared" ref="O9:O71" si="4">ROUND(E9*N9,2)</f>
        <v>0.02</v>
      </c>
      <c r="P9" s="155">
        <v>0</v>
      </c>
      <c r="Q9" s="155">
        <f t="shared" ref="Q9:Q71" si="5">ROUND(E9*P9,2)</f>
        <v>0</v>
      </c>
      <c r="R9" s="155"/>
      <c r="S9" s="155" t="s">
        <v>115</v>
      </c>
      <c r="T9" s="156" t="s">
        <v>115</v>
      </c>
      <c r="U9" s="157">
        <v>0.18000000000000002</v>
      </c>
      <c r="V9" s="157">
        <f t="shared" ref="V9:V71" si="6">ROUND(E9*U9,2)</f>
        <v>84.42</v>
      </c>
      <c r="W9" s="157"/>
      <c r="X9" s="158"/>
      <c r="Y9" s="1103"/>
      <c r="Z9" s="1103"/>
      <c r="AA9" s="158"/>
      <c r="AB9" s="158"/>
      <c r="AC9" s="158"/>
      <c r="AD9" s="158"/>
      <c r="AE9" s="158"/>
      <c r="AF9" s="158"/>
      <c r="AG9" s="158" t="s">
        <v>116</v>
      </c>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row>
    <row r="10" spans="1:60" ht="22.5" outlineLevel="1">
      <c r="A10" s="150">
        <v>2</v>
      </c>
      <c r="B10" s="151" t="s">
        <v>117</v>
      </c>
      <c r="C10" s="152" t="s">
        <v>118</v>
      </c>
      <c r="D10" s="153" t="s">
        <v>114</v>
      </c>
      <c r="E10" s="154">
        <v>36</v>
      </c>
      <c r="F10" s="1105">
        <v>0</v>
      </c>
      <c r="G10" s="155">
        <f t="shared" si="0"/>
        <v>0</v>
      </c>
      <c r="H10" s="1105">
        <v>0</v>
      </c>
      <c r="I10" s="155">
        <f t="shared" si="1"/>
        <v>0</v>
      </c>
      <c r="J10" s="1105">
        <v>0</v>
      </c>
      <c r="K10" s="155">
        <f t="shared" si="2"/>
        <v>0</v>
      </c>
      <c r="L10" s="155">
        <v>15</v>
      </c>
      <c r="M10" s="155">
        <f>G10*(1+L10/100)</f>
        <v>0</v>
      </c>
      <c r="N10" s="155">
        <v>0</v>
      </c>
      <c r="O10" s="155">
        <f t="shared" si="4"/>
        <v>0</v>
      </c>
      <c r="P10" s="155">
        <v>0</v>
      </c>
      <c r="Q10" s="155">
        <f t="shared" si="5"/>
        <v>0</v>
      </c>
      <c r="R10" s="155"/>
      <c r="S10" s="155" t="s">
        <v>115</v>
      </c>
      <c r="T10" s="156" t="s">
        <v>115</v>
      </c>
      <c r="U10" s="157">
        <v>0.40083000000000002</v>
      </c>
      <c r="V10" s="157">
        <f t="shared" si="6"/>
        <v>14.43</v>
      </c>
      <c r="W10" s="157"/>
      <c r="X10" s="158"/>
      <c r="Y10" s="1103"/>
      <c r="Z10" s="1103"/>
      <c r="AA10" s="158"/>
      <c r="AB10" s="158"/>
      <c r="AC10" s="158"/>
      <c r="AD10" s="158"/>
      <c r="AE10" s="158"/>
      <c r="AF10" s="158"/>
      <c r="AG10" s="158" t="s">
        <v>116</v>
      </c>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c r="BE10" s="158"/>
      <c r="BF10" s="158"/>
      <c r="BG10" s="158"/>
      <c r="BH10" s="158"/>
    </row>
    <row r="11" spans="1:60" ht="22.5" outlineLevel="1">
      <c r="A11" s="150">
        <v>3</v>
      </c>
      <c r="B11" s="151" t="s">
        <v>119</v>
      </c>
      <c r="C11" s="152" t="s">
        <v>120</v>
      </c>
      <c r="D11" s="153" t="s">
        <v>114</v>
      </c>
      <c r="E11" s="154">
        <v>120</v>
      </c>
      <c r="F11" s="1105">
        <v>0</v>
      </c>
      <c r="G11" s="155">
        <f t="shared" si="0"/>
        <v>0</v>
      </c>
      <c r="H11" s="1105">
        <v>0</v>
      </c>
      <c r="I11" s="155">
        <f t="shared" si="1"/>
        <v>0</v>
      </c>
      <c r="J11" s="1105">
        <v>0</v>
      </c>
      <c r="K11" s="155">
        <f t="shared" si="2"/>
        <v>0</v>
      </c>
      <c r="L11" s="155">
        <v>15</v>
      </c>
      <c r="M11" s="155">
        <f>G11*(1+L11/100)</f>
        <v>0</v>
      </c>
      <c r="N11" s="155">
        <v>1.1E-4</v>
      </c>
      <c r="O11" s="155">
        <f t="shared" si="4"/>
        <v>0.01</v>
      </c>
      <c r="P11" s="155">
        <v>0</v>
      </c>
      <c r="Q11" s="155">
        <f t="shared" si="5"/>
        <v>0</v>
      </c>
      <c r="R11" s="155"/>
      <c r="S11" s="155" t="s">
        <v>115</v>
      </c>
      <c r="T11" s="156" t="s">
        <v>115</v>
      </c>
      <c r="U11" s="157">
        <v>0.13</v>
      </c>
      <c r="V11" s="157">
        <f t="shared" si="6"/>
        <v>15.6</v>
      </c>
      <c r="W11" s="157"/>
      <c r="X11" s="158"/>
      <c r="Y11" s="1103"/>
      <c r="Z11" s="1103"/>
      <c r="AA11" s="158"/>
      <c r="AB11" s="158"/>
      <c r="AC11" s="158"/>
      <c r="AD11" s="158"/>
      <c r="AE11" s="158"/>
      <c r="AF11" s="158"/>
      <c r="AG11" s="158" t="s">
        <v>116</v>
      </c>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158"/>
      <c r="BF11" s="158"/>
      <c r="BG11" s="158"/>
      <c r="BH11" s="158"/>
    </row>
    <row r="12" spans="1:60" ht="22.5" outlineLevel="1">
      <c r="A12" s="150">
        <v>4</v>
      </c>
      <c r="B12" s="151" t="s">
        <v>121</v>
      </c>
      <c r="C12" s="152" t="s">
        <v>122</v>
      </c>
      <c r="D12" s="153" t="s">
        <v>114</v>
      </c>
      <c r="E12" s="154">
        <v>20</v>
      </c>
      <c r="F12" s="1105">
        <v>0</v>
      </c>
      <c r="G12" s="155">
        <f t="shared" si="0"/>
        <v>0</v>
      </c>
      <c r="H12" s="1105">
        <v>0</v>
      </c>
      <c r="I12" s="155">
        <f t="shared" si="1"/>
        <v>0</v>
      </c>
      <c r="J12" s="1105">
        <v>0</v>
      </c>
      <c r="K12" s="155">
        <f t="shared" si="2"/>
        <v>0</v>
      </c>
      <c r="L12" s="155">
        <v>15</v>
      </c>
      <c r="M12" s="155">
        <f t="shared" si="3"/>
        <v>0</v>
      </c>
      <c r="N12" s="155">
        <v>1.1E-4</v>
      </c>
      <c r="O12" s="155">
        <f t="shared" si="4"/>
        <v>0</v>
      </c>
      <c r="P12" s="155">
        <v>0</v>
      </c>
      <c r="Q12" s="155">
        <f t="shared" si="5"/>
        <v>0</v>
      </c>
      <c r="R12" s="155"/>
      <c r="S12" s="155" t="s">
        <v>115</v>
      </c>
      <c r="T12" s="156" t="s">
        <v>115</v>
      </c>
      <c r="U12" s="157">
        <v>0.17720000000000002</v>
      </c>
      <c r="V12" s="157">
        <f t="shared" si="6"/>
        <v>3.54</v>
      </c>
      <c r="W12" s="157"/>
      <c r="X12" s="158"/>
      <c r="Y12" s="1103"/>
      <c r="Z12" s="1103"/>
      <c r="AA12" s="158"/>
      <c r="AB12" s="158"/>
      <c r="AC12" s="158"/>
      <c r="AD12" s="158"/>
      <c r="AE12" s="158"/>
      <c r="AF12" s="158"/>
      <c r="AG12" s="158" t="s">
        <v>116</v>
      </c>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row>
    <row r="13" spans="1:60" ht="22.5" outlineLevel="1">
      <c r="A13" s="150">
        <v>5</v>
      </c>
      <c r="B13" s="151" t="s">
        <v>123</v>
      </c>
      <c r="C13" s="152" t="s">
        <v>124</v>
      </c>
      <c r="D13" s="153" t="s">
        <v>114</v>
      </c>
      <c r="E13" s="154">
        <v>29</v>
      </c>
      <c r="F13" s="1105">
        <v>0</v>
      </c>
      <c r="G13" s="155">
        <f t="shared" si="0"/>
        <v>0</v>
      </c>
      <c r="H13" s="1105">
        <v>0</v>
      </c>
      <c r="I13" s="155">
        <f t="shared" si="1"/>
        <v>0</v>
      </c>
      <c r="J13" s="1105">
        <v>0</v>
      </c>
      <c r="K13" s="155">
        <f t="shared" si="2"/>
        <v>0</v>
      </c>
      <c r="L13" s="155">
        <v>15</v>
      </c>
      <c r="M13" s="155">
        <f t="shared" si="3"/>
        <v>0</v>
      </c>
      <c r="N13" s="155">
        <v>1.1E-4</v>
      </c>
      <c r="O13" s="155">
        <f t="shared" si="4"/>
        <v>0</v>
      </c>
      <c r="P13" s="155">
        <v>0</v>
      </c>
      <c r="Q13" s="155">
        <f t="shared" si="5"/>
        <v>0</v>
      </c>
      <c r="R13" s="155"/>
      <c r="S13" s="155" t="s">
        <v>115</v>
      </c>
      <c r="T13" s="156" t="s">
        <v>115</v>
      </c>
      <c r="U13" s="157">
        <v>0.15620000000000001</v>
      </c>
      <c r="V13" s="157">
        <f t="shared" si="6"/>
        <v>4.53</v>
      </c>
      <c r="W13" s="157"/>
      <c r="X13" s="158"/>
      <c r="Y13" s="1103"/>
      <c r="Z13" s="1103"/>
      <c r="AA13" s="158"/>
      <c r="AB13" s="158"/>
      <c r="AC13" s="158"/>
      <c r="AD13" s="158"/>
      <c r="AE13" s="158"/>
      <c r="AF13" s="158"/>
      <c r="AG13" s="158" t="s">
        <v>116</v>
      </c>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158"/>
      <c r="BF13" s="158"/>
      <c r="BG13" s="158"/>
      <c r="BH13" s="158"/>
    </row>
    <row r="14" spans="1:60" ht="22.5" outlineLevel="1">
      <c r="A14" s="150">
        <v>6</v>
      </c>
      <c r="B14" s="151" t="s">
        <v>125</v>
      </c>
      <c r="C14" s="152" t="s">
        <v>126</v>
      </c>
      <c r="D14" s="153" t="s">
        <v>114</v>
      </c>
      <c r="E14" s="154">
        <v>2</v>
      </c>
      <c r="F14" s="1105">
        <v>0</v>
      </c>
      <c r="G14" s="155">
        <f t="shared" si="0"/>
        <v>0</v>
      </c>
      <c r="H14" s="1105">
        <v>0</v>
      </c>
      <c r="I14" s="155">
        <f t="shared" si="1"/>
        <v>0</v>
      </c>
      <c r="J14" s="1105">
        <v>0</v>
      </c>
      <c r="K14" s="155">
        <f t="shared" si="2"/>
        <v>0</v>
      </c>
      <c r="L14" s="155">
        <v>15</v>
      </c>
      <c r="M14" s="155">
        <f t="shared" si="3"/>
        <v>0</v>
      </c>
      <c r="N14" s="155">
        <v>1.1E-4</v>
      </c>
      <c r="O14" s="155">
        <f t="shared" si="4"/>
        <v>0</v>
      </c>
      <c r="P14" s="155">
        <v>0</v>
      </c>
      <c r="Q14" s="155">
        <f t="shared" si="5"/>
        <v>0</v>
      </c>
      <c r="R14" s="155"/>
      <c r="S14" s="155" t="s">
        <v>115</v>
      </c>
      <c r="T14" s="156" t="s">
        <v>115</v>
      </c>
      <c r="U14" s="157">
        <v>0.17720000000000002</v>
      </c>
      <c r="V14" s="157">
        <f t="shared" si="6"/>
        <v>0.35</v>
      </c>
      <c r="W14" s="157"/>
      <c r="X14" s="158"/>
      <c r="Y14" s="1103"/>
      <c r="Z14" s="1103"/>
      <c r="AA14" s="158"/>
      <c r="AB14" s="158"/>
      <c r="AC14" s="158"/>
      <c r="AD14" s="158"/>
      <c r="AE14" s="158"/>
      <c r="AF14" s="158"/>
      <c r="AG14" s="158" t="s">
        <v>116</v>
      </c>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row>
    <row r="15" spans="1:60" ht="33.75" outlineLevel="1">
      <c r="A15" s="150">
        <v>7</v>
      </c>
      <c r="B15" s="151" t="s">
        <v>127</v>
      </c>
      <c r="C15" s="152" t="s">
        <v>128</v>
      </c>
      <c r="D15" s="153" t="s">
        <v>114</v>
      </c>
      <c r="E15" s="154">
        <v>66</v>
      </c>
      <c r="F15" s="1105">
        <v>0</v>
      </c>
      <c r="G15" s="155">
        <f t="shared" si="0"/>
        <v>0</v>
      </c>
      <c r="H15" s="1105">
        <v>0</v>
      </c>
      <c r="I15" s="155">
        <f t="shared" si="1"/>
        <v>0</v>
      </c>
      <c r="J15" s="1105">
        <v>0</v>
      </c>
      <c r="K15" s="155">
        <f t="shared" si="2"/>
        <v>0</v>
      </c>
      <c r="L15" s="155">
        <v>15</v>
      </c>
      <c r="M15" s="155">
        <f t="shared" si="3"/>
        <v>0</v>
      </c>
      <c r="N15" s="155">
        <v>1.0000000000000001E-5</v>
      </c>
      <c r="O15" s="155">
        <f t="shared" si="4"/>
        <v>0</v>
      </c>
      <c r="P15" s="155">
        <v>1.5000000000000001E-4</v>
      </c>
      <c r="Q15" s="155">
        <f t="shared" si="5"/>
        <v>0.01</v>
      </c>
      <c r="R15" s="155"/>
      <c r="S15" s="155" t="s">
        <v>115</v>
      </c>
      <c r="T15" s="156" t="s">
        <v>129</v>
      </c>
      <c r="U15" s="157">
        <v>0.48000000000000004</v>
      </c>
      <c r="V15" s="157">
        <f t="shared" si="6"/>
        <v>31.68</v>
      </c>
      <c r="W15" s="157"/>
      <c r="X15" s="158"/>
      <c r="Y15" s="1103"/>
      <c r="Z15" s="1103"/>
      <c r="AA15" s="158"/>
      <c r="AB15" s="158"/>
      <c r="AC15" s="158"/>
      <c r="AD15" s="158"/>
      <c r="AE15" s="158"/>
      <c r="AF15" s="158"/>
      <c r="AG15" s="158" t="s">
        <v>116</v>
      </c>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158"/>
      <c r="BF15" s="158"/>
      <c r="BG15" s="158"/>
      <c r="BH15" s="158"/>
    </row>
    <row r="16" spans="1:60" ht="22.5" outlineLevel="1">
      <c r="A16" s="150">
        <v>8</v>
      </c>
      <c r="B16" s="151" t="s">
        <v>130</v>
      </c>
      <c r="C16" s="152" t="s">
        <v>131</v>
      </c>
      <c r="D16" s="153" t="s">
        <v>114</v>
      </c>
      <c r="E16" s="154">
        <v>57</v>
      </c>
      <c r="F16" s="1105">
        <v>0</v>
      </c>
      <c r="G16" s="155">
        <f t="shared" si="0"/>
        <v>0</v>
      </c>
      <c r="H16" s="1105">
        <v>0</v>
      </c>
      <c r="I16" s="155">
        <f t="shared" si="1"/>
        <v>0</v>
      </c>
      <c r="J16" s="1105">
        <v>0</v>
      </c>
      <c r="K16" s="155">
        <f t="shared" si="2"/>
        <v>0</v>
      </c>
      <c r="L16" s="155">
        <v>15</v>
      </c>
      <c r="M16" s="155">
        <f t="shared" si="3"/>
        <v>0</v>
      </c>
      <c r="N16" s="155">
        <v>9.0000000000000006E-5</v>
      </c>
      <c r="O16" s="155">
        <f t="shared" si="4"/>
        <v>0.01</v>
      </c>
      <c r="P16" s="155">
        <v>0</v>
      </c>
      <c r="Q16" s="155">
        <f t="shared" si="5"/>
        <v>0</v>
      </c>
      <c r="R16" s="155"/>
      <c r="S16" s="155" t="s">
        <v>115</v>
      </c>
      <c r="T16" s="156" t="s">
        <v>115</v>
      </c>
      <c r="U16" s="157">
        <v>0.24750000000000003</v>
      </c>
      <c r="V16" s="157">
        <f t="shared" si="6"/>
        <v>14.11</v>
      </c>
      <c r="W16" s="157"/>
      <c r="X16" s="158"/>
      <c r="Y16" s="1103"/>
      <c r="Z16" s="1103"/>
      <c r="AA16" s="158"/>
      <c r="AB16" s="158"/>
      <c r="AC16" s="158"/>
      <c r="AD16" s="158"/>
      <c r="AE16" s="158"/>
      <c r="AF16" s="158"/>
      <c r="AG16" s="158" t="s">
        <v>116</v>
      </c>
      <c r="AH16" s="158"/>
      <c r="AI16" s="158"/>
      <c r="AJ16" s="158"/>
      <c r="AK16" s="158"/>
      <c r="AL16" s="158"/>
      <c r="AM16" s="158"/>
      <c r="AN16" s="158"/>
      <c r="AO16" s="158"/>
      <c r="AP16" s="158"/>
      <c r="AQ16" s="158"/>
      <c r="AR16" s="158"/>
      <c r="AS16" s="158"/>
      <c r="AT16" s="158"/>
      <c r="AU16" s="158"/>
      <c r="AV16" s="158"/>
      <c r="AW16" s="158"/>
      <c r="AX16" s="158"/>
      <c r="AY16" s="158"/>
      <c r="AZ16" s="158"/>
      <c r="BA16" s="158"/>
      <c r="BB16" s="158"/>
      <c r="BC16" s="158"/>
      <c r="BD16" s="158"/>
      <c r="BE16" s="158"/>
      <c r="BF16" s="158"/>
      <c r="BG16" s="158"/>
      <c r="BH16" s="158"/>
    </row>
    <row r="17" spans="1:60" ht="22.5" outlineLevel="1">
      <c r="A17" s="150">
        <v>9</v>
      </c>
      <c r="B17" s="151" t="s">
        <v>132</v>
      </c>
      <c r="C17" s="152" t="s">
        <v>133</v>
      </c>
      <c r="D17" s="153" t="s">
        <v>114</v>
      </c>
      <c r="E17" s="154">
        <v>229</v>
      </c>
      <c r="F17" s="1105">
        <v>0</v>
      </c>
      <c r="G17" s="155">
        <f t="shared" si="0"/>
        <v>0</v>
      </c>
      <c r="H17" s="1105">
        <v>0</v>
      </c>
      <c r="I17" s="155">
        <f t="shared" si="1"/>
        <v>0</v>
      </c>
      <c r="J17" s="1105">
        <v>0</v>
      </c>
      <c r="K17" s="155">
        <f t="shared" si="2"/>
        <v>0</v>
      </c>
      <c r="L17" s="155">
        <v>15</v>
      </c>
      <c r="M17" s="155">
        <f t="shared" si="3"/>
        <v>0</v>
      </c>
      <c r="N17" s="155">
        <v>6.0000000000000002E-5</v>
      </c>
      <c r="O17" s="155">
        <f t="shared" si="4"/>
        <v>0.01</v>
      </c>
      <c r="P17" s="155">
        <v>0</v>
      </c>
      <c r="Q17" s="155">
        <f t="shared" si="5"/>
        <v>0</v>
      </c>
      <c r="R17" s="155"/>
      <c r="S17" s="155" t="s">
        <v>115</v>
      </c>
      <c r="T17" s="156" t="s">
        <v>115</v>
      </c>
      <c r="U17" s="157">
        <v>0.24900000000000003</v>
      </c>
      <c r="V17" s="157">
        <f t="shared" si="6"/>
        <v>57.02</v>
      </c>
      <c r="W17" s="157"/>
      <c r="X17" s="158"/>
      <c r="Y17" s="1103"/>
      <c r="Z17" s="1103"/>
      <c r="AA17" s="158"/>
      <c r="AB17" s="158"/>
      <c r="AC17" s="158"/>
      <c r="AD17" s="158"/>
      <c r="AE17" s="158"/>
      <c r="AF17" s="158"/>
      <c r="AG17" s="158" t="s">
        <v>116</v>
      </c>
      <c r="AH17" s="158"/>
      <c r="AI17" s="158"/>
      <c r="AJ17" s="158"/>
      <c r="AK17" s="158"/>
      <c r="AL17" s="158"/>
      <c r="AM17" s="158"/>
      <c r="AN17" s="158"/>
      <c r="AO17" s="158"/>
      <c r="AP17" s="158"/>
      <c r="AQ17" s="158"/>
      <c r="AR17" s="158"/>
      <c r="AS17" s="158"/>
      <c r="AT17" s="158"/>
      <c r="AU17" s="158"/>
      <c r="AV17" s="158"/>
      <c r="AW17" s="158"/>
      <c r="AX17" s="158"/>
      <c r="AY17" s="158"/>
      <c r="AZ17" s="158"/>
      <c r="BA17" s="158"/>
      <c r="BB17" s="158"/>
      <c r="BC17" s="158"/>
      <c r="BD17" s="158"/>
      <c r="BE17" s="158"/>
      <c r="BF17" s="158"/>
      <c r="BG17" s="158"/>
      <c r="BH17" s="158"/>
    </row>
    <row r="18" spans="1:60" ht="22.5" outlineLevel="1">
      <c r="A18" s="150">
        <v>10</v>
      </c>
      <c r="B18" s="151" t="s">
        <v>134</v>
      </c>
      <c r="C18" s="152" t="s">
        <v>135</v>
      </c>
      <c r="D18" s="153" t="s">
        <v>136</v>
      </c>
      <c r="E18" s="154">
        <v>2521</v>
      </c>
      <c r="F18" s="1105">
        <v>0</v>
      </c>
      <c r="G18" s="155">
        <f t="shared" si="0"/>
        <v>0</v>
      </c>
      <c r="H18" s="1105">
        <v>0</v>
      </c>
      <c r="I18" s="155">
        <f t="shared" si="1"/>
        <v>0</v>
      </c>
      <c r="J18" s="1105">
        <v>0</v>
      </c>
      <c r="K18" s="155">
        <f t="shared" si="2"/>
        <v>0</v>
      </c>
      <c r="L18" s="155">
        <v>15</v>
      </c>
      <c r="M18" s="155">
        <f t="shared" si="3"/>
        <v>0</v>
      </c>
      <c r="N18" s="155">
        <v>1.6000000000000001E-4</v>
      </c>
      <c r="O18" s="155">
        <f t="shared" si="4"/>
        <v>0.4</v>
      </c>
      <c r="P18" s="155">
        <v>0</v>
      </c>
      <c r="Q18" s="155">
        <f t="shared" si="5"/>
        <v>0</v>
      </c>
      <c r="R18" s="155"/>
      <c r="S18" s="155" t="s">
        <v>115</v>
      </c>
      <c r="T18" s="156" t="s">
        <v>115</v>
      </c>
      <c r="U18" s="157">
        <v>7.0000000000000007E-2</v>
      </c>
      <c r="V18" s="157">
        <f t="shared" si="6"/>
        <v>176.47</v>
      </c>
      <c r="W18" s="157"/>
      <c r="X18" s="158"/>
      <c r="Y18" s="1103"/>
      <c r="Z18" s="1103"/>
      <c r="AA18" s="158"/>
      <c r="AB18" s="158"/>
      <c r="AC18" s="158"/>
      <c r="AD18" s="158"/>
      <c r="AE18" s="158"/>
      <c r="AF18" s="158"/>
      <c r="AG18" s="158" t="s">
        <v>116</v>
      </c>
      <c r="AH18" s="158"/>
      <c r="AI18" s="158"/>
      <c r="AJ18" s="158"/>
      <c r="AK18" s="158"/>
      <c r="AL18" s="158"/>
      <c r="AM18" s="158"/>
      <c r="AN18" s="158"/>
      <c r="AO18" s="158"/>
      <c r="AP18" s="158"/>
      <c r="AQ18" s="158"/>
      <c r="AR18" s="158"/>
      <c r="AS18" s="158"/>
      <c r="AT18" s="158"/>
      <c r="AU18" s="158"/>
      <c r="AV18" s="158"/>
      <c r="AW18" s="158"/>
      <c r="AX18" s="158"/>
      <c r="AY18" s="158"/>
      <c r="AZ18" s="158"/>
      <c r="BA18" s="158"/>
      <c r="BB18" s="158"/>
      <c r="BC18" s="158"/>
      <c r="BD18" s="158"/>
      <c r="BE18" s="158"/>
      <c r="BF18" s="158"/>
      <c r="BG18" s="158"/>
      <c r="BH18" s="158"/>
    </row>
    <row r="19" spans="1:60" ht="22.5" outlineLevel="1">
      <c r="A19" s="150">
        <v>11</v>
      </c>
      <c r="B19" s="151" t="s">
        <v>137</v>
      </c>
      <c r="C19" s="152" t="s">
        <v>138</v>
      </c>
      <c r="D19" s="153" t="s">
        <v>136</v>
      </c>
      <c r="E19" s="154">
        <v>3555</v>
      </c>
      <c r="F19" s="1105">
        <v>0</v>
      </c>
      <c r="G19" s="155">
        <f t="shared" si="0"/>
        <v>0</v>
      </c>
      <c r="H19" s="1105">
        <v>0</v>
      </c>
      <c r="I19" s="155">
        <f t="shared" si="1"/>
        <v>0</v>
      </c>
      <c r="J19" s="1105">
        <v>0</v>
      </c>
      <c r="K19" s="155">
        <f t="shared" si="2"/>
        <v>0</v>
      </c>
      <c r="L19" s="155">
        <v>15</v>
      </c>
      <c r="M19" s="155">
        <f t="shared" si="3"/>
        <v>0</v>
      </c>
      <c r="N19" s="155">
        <v>2.1000000000000001E-4</v>
      </c>
      <c r="O19" s="155">
        <f t="shared" si="4"/>
        <v>0.75</v>
      </c>
      <c r="P19" s="155">
        <v>0</v>
      </c>
      <c r="Q19" s="155">
        <f t="shared" si="5"/>
        <v>0</v>
      </c>
      <c r="R19" s="155"/>
      <c r="S19" s="155" t="s">
        <v>115</v>
      </c>
      <c r="T19" s="156" t="s">
        <v>115</v>
      </c>
      <c r="U19" s="157">
        <v>7.0000000000000007E-2</v>
      </c>
      <c r="V19" s="157">
        <f t="shared" si="6"/>
        <v>248.85</v>
      </c>
      <c r="W19" s="157"/>
      <c r="X19" s="158"/>
      <c r="Y19" s="1103"/>
      <c r="Z19" s="1103"/>
      <c r="AA19" s="158"/>
      <c r="AB19" s="158"/>
      <c r="AC19" s="158"/>
      <c r="AD19" s="158"/>
      <c r="AE19" s="158"/>
      <c r="AF19" s="158"/>
      <c r="AG19" s="158" t="s">
        <v>116</v>
      </c>
      <c r="AH19" s="158"/>
      <c r="AI19" s="158"/>
      <c r="AJ19" s="158"/>
      <c r="AK19" s="158"/>
      <c r="AL19" s="158"/>
      <c r="AM19" s="158"/>
      <c r="AN19" s="158"/>
      <c r="AO19" s="158"/>
      <c r="AP19" s="158"/>
      <c r="AQ19" s="158"/>
      <c r="AR19" s="158"/>
      <c r="AS19" s="158"/>
      <c r="AT19" s="158"/>
      <c r="AU19" s="158"/>
      <c r="AV19" s="158"/>
      <c r="AW19" s="158"/>
      <c r="AX19" s="158"/>
      <c r="AY19" s="158"/>
      <c r="AZ19" s="158"/>
      <c r="BA19" s="158"/>
      <c r="BB19" s="158"/>
      <c r="BC19" s="158"/>
      <c r="BD19" s="158"/>
      <c r="BE19" s="158"/>
      <c r="BF19" s="158"/>
      <c r="BG19" s="158"/>
      <c r="BH19" s="158"/>
    </row>
    <row r="20" spans="1:60" ht="22.5" outlineLevel="1">
      <c r="A20" s="150">
        <v>12</v>
      </c>
      <c r="B20" s="151" t="s">
        <v>139</v>
      </c>
      <c r="C20" s="152" t="s">
        <v>140</v>
      </c>
      <c r="D20" s="153" t="s">
        <v>136</v>
      </c>
      <c r="E20" s="154">
        <v>1193</v>
      </c>
      <c r="F20" s="1105">
        <v>0</v>
      </c>
      <c r="G20" s="155">
        <f t="shared" si="0"/>
        <v>0</v>
      </c>
      <c r="H20" s="1105">
        <v>0</v>
      </c>
      <c r="I20" s="155">
        <f t="shared" si="1"/>
        <v>0</v>
      </c>
      <c r="J20" s="1105">
        <v>0</v>
      </c>
      <c r="K20" s="155">
        <f t="shared" si="2"/>
        <v>0</v>
      </c>
      <c r="L20" s="155">
        <v>15</v>
      </c>
      <c r="M20" s="155">
        <f t="shared" si="3"/>
        <v>0</v>
      </c>
      <c r="N20" s="155">
        <v>2.2000000000000001E-4</v>
      </c>
      <c r="O20" s="155">
        <f t="shared" si="4"/>
        <v>0.26</v>
      </c>
      <c r="P20" s="155">
        <v>0</v>
      </c>
      <c r="Q20" s="155">
        <f t="shared" si="5"/>
        <v>0</v>
      </c>
      <c r="R20" s="155"/>
      <c r="S20" s="155" t="s">
        <v>115</v>
      </c>
      <c r="T20" s="156" t="s">
        <v>115</v>
      </c>
      <c r="U20" s="157">
        <v>7.0000000000000007E-2</v>
      </c>
      <c r="V20" s="157">
        <f t="shared" si="6"/>
        <v>83.51</v>
      </c>
      <c r="W20" s="157"/>
      <c r="X20" s="158"/>
      <c r="Y20" s="1103"/>
      <c r="Z20" s="1103"/>
      <c r="AA20" s="158"/>
      <c r="AB20" s="158"/>
      <c r="AC20" s="158"/>
      <c r="AD20" s="158"/>
      <c r="AE20" s="158"/>
      <c r="AF20" s="158"/>
      <c r="AG20" s="158" t="s">
        <v>116</v>
      </c>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c r="BG20" s="158"/>
      <c r="BH20" s="158"/>
    </row>
    <row r="21" spans="1:60" ht="22.5" outlineLevel="1">
      <c r="A21" s="150">
        <v>13</v>
      </c>
      <c r="B21" s="151" t="s">
        <v>141</v>
      </c>
      <c r="C21" s="152" t="s">
        <v>142</v>
      </c>
      <c r="D21" s="153" t="s">
        <v>136</v>
      </c>
      <c r="E21" s="154">
        <v>610</v>
      </c>
      <c r="F21" s="1105">
        <v>0</v>
      </c>
      <c r="G21" s="155">
        <f t="shared" si="0"/>
        <v>0</v>
      </c>
      <c r="H21" s="1105">
        <v>0</v>
      </c>
      <c r="I21" s="155">
        <f t="shared" si="1"/>
        <v>0</v>
      </c>
      <c r="J21" s="1105">
        <v>0</v>
      </c>
      <c r="K21" s="155">
        <f t="shared" si="2"/>
        <v>0</v>
      </c>
      <c r="L21" s="155">
        <v>15</v>
      </c>
      <c r="M21" s="155">
        <f t="shared" si="3"/>
        <v>0</v>
      </c>
      <c r="N21" s="155">
        <v>5.6000000000000006E-4</v>
      </c>
      <c r="O21" s="155">
        <f t="shared" si="4"/>
        <v>0.34</v>
      </c>
      <c r="P21" s="155">
        <v>0</v>
      </c>
      <c r="Q21" s="155">
        <f t="shared" si="5"/>
        <v>0</v>
      </c>
      <c r="R21" s="155"/>
      <c r="S21" s="155" t="s">
        <v>115</v>
      </c>
      <c r="T21" s="156" t="s">
        <v>115</v>
      </c>
      <c r="U21" s="157">
        <v>7.3680000000000009E-2</v>
      </c>
      <c r="V21" s="157">
        <f t="shared" si="6"/>
        <v>44.94</v>
      </c>
      <c r="W21" s="157"/>
      <c r="X21" s="158"/>
      <c r="Y21" s="1103"/>
      <c r="Z21" s="1103"/>
      <c r="AA21" s="158"/>
      <c r="AB21" s="158"/>
      <c r="AC21" s="158"/>
      <c r="AD21" s="158"/>
      <c r="AE21" s="158"/>
      <c r="AF21" s="158"/>
      <c r="AG21" s="158" t="s">
        <v>116</v>
      </c>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c r="BG21" s="158"/>
      <c r="BH21" s="158"/>
    </row>
    <row r="22" spans="1:60" ht="22.5" outlineLevel="1">
      <c r="A22" s="150">
        <v>14</v>
      </c>
      <c r="B22" s="151" t="s">
        <v>143</v>
      </c>
      <c r="C22" s="152" t="s">
        <v>144</v>
      </c>
      <c r="D22" s="153" t="s">
        <v>136</v>
      </c>
      <c r="E22" s="154">
        <v>210</v>
      </c>
      <c r="F22" s="1105">
        <v>0</v>
      </c>
      <c r="G22" s="155">
        <f t="shared" si="0"/>
        <v>0</v>
      </c>
      <c r="H22" s="1105">
        <v>0</v>
      </c>
      <c r="I22" s="155">
        <f t="shared" si="1"/>
        <v>0</v>
      </c>
      <c r="J22" s="1105">
        <v>0</v>
      </c>
      <c r="K22" s="155">
        <f t="shared" si="2"/>
        <v>0</v>
      </c>
      <c r="L22" s="155">
        <v>15</v>
      </c>
      <c r="M22" s="155">
        <f t="shared" si="3"/>
        <v>0</v>
      </c>
      <c r="N22" s="155">
        <v>8.0000000000000004E-4</v>
      </c>
      <c r="O22" s="155">
        <f t="shared" si="4"/>
        <v>0.17</v>
      </c>
      <c r="P22" s="155">
        <v>0</v>
      </c>
      <c r="Q22" s="155">
        <f t="shared" si="5"/>
        <v>0</v>
      </c>
      <c r="R22" s="155"/>
      <c r="S22" s="155" t="s">
        <v>115</v>
      </c>
      <c r="T22" s="156" t="s">
        <v>115</v>
      </c>
      <c r="U22" s="157">
        <v>8.3510000000000001E-2</v>
      </c>
      <c r="V22" s="157">
        <f t="shared" si="6"/>
        <v>17.54</v>
      </c>
      <c r="W22" s="157"/>
      <c r="X22" s="158"/>
      <c r="Y22" s="1103"/>
      <c r="Z22" s="1103"/>
      <c r="AA22" s="158"/>
      <c r="AB22" s="158"/>
      <c r="AC22" s="158"/>
      <c r="AD22" s="158"/>
      <c r="AE22" s="158"/>
      <c r="AF22" s="158"/>
      <c r="AG22" s="158" t="s">
        <v>116</v>
      </c>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c r="BG22" s="158"/>
      <c r="BH22" s="158"/>
    </row>
    <row r="23" spans="1:60" ht="22.5" outlineLevel="1">
      <c r="A23" s="150">
        <v>15</v>
      </c>
      <c r="B23" s="151" t="s">
        <v>145</v>
      </c>
      <c r="C23" s="152" t="s">
        <v>146</v>
      </c>
      <c r="D23" s="153" t="s">
        <v>136</v>
      </c>
      <c r="E23" s="154">
        <v>176</v>
      </c>
      <c r="F23" s="1105">
        <v>0</v>
      </c>
      <c r="G23" s="155">
        <f t="shared" si="0"/>
        <v>0</v>
      </c>
      <c r="H23" s="1105">
        <v>0</v>
      </c>
      <c r="I23" s="155">
        <f t="shared" si="1"/>
        <v>0</v>
      </c>
      <c r="J23" s="1105">
        <v>0</v>
      </c>
      <c r="K23" s="155">
        <f t="shared" si="2"/>
        <v>0</v>
      </c>
      <c r="L23" s="155">
        <v>15</v>
      </c>
      <c r="M23" s="155">
        <f t="shared" si="3"/>
        <v>0</v>
      </c>
      <c r="N23" s="155">
        <v>1.2000000000000001E-3</v>
      </c>
      <c r="O23" s="155">
        <f t="shared" si="4"/>
        <v>0.21</v>
      </c>
      <c r="P23" s="155">
        <v>0</v>
      </c>
      <c r="Q23" s="155">
        <f t="shared" si="5"/>
        <v>0</v>
      </c>
      <c r="R23" s="155"/>
      <c r="S23" s="155" t="s">
        <v>115</v>
      </c>
      <c r="T23" s="156" t="s">
        <v>115</v>
      </c>
      <c r="U23" s="157">
        <v>8.9650000000000007E-2</v>
      </c>
      <c r="V23" s="157">
        <f t="shared" si="6"/>
        <v>15.78</v>
      </c>
      <c r="W23" s="157"/>
      <c r="X23" s="158"/>
      <c r="Y23" s="1103"/>
      <c r="Z23" s="1103"/>
      <c r="AA23" s="158"/>
      <c r="AB23" s="158"/>
      <c r="AC23" s="158"/>
      <c r="AD23" s="158"/>
      <c r="AE23" s="158"/>
      <c r="AF23" s="158"/>
      <c r="AG23" s="158" t="s">
        <v>116</v>
      </c>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c r="BG23" s="158"/>
      <c r="BH23" s="158"/>
    </row>
    <row r="24" spans="1:60" ht="22.5" outlineLevel="1">
      <c r="A24" s="150">
        <v>16</v>
      </c>
      <c r="B24" s="151" t="s">
        <v>147</v>
      </c>
      <c r="C24" s="152" t="s">
        <v>148</v>
      </c>
      <c r="D24" s="153" t="s">
        <v>136</v>
      </c>
      <c r="E24" s="154">
        <v>230</v>
      </c>
      <c r="F24" s="1105">
        <v>0</v>
      </c>
      <c r="G24" s="155">
        <f t="shared" si="0"/>
        <v>0</v>
      </c>
      <c r="H24" s="1105">
        <v>0</v>
      </c>
      <c r="I24" s="155">
        <f t="shared" si="1"/>
        <v>0</v>
      </c>
      <c r="J24" s="1105">
        <v>0</v>
      </c>
      <c r="K24" s="155">
        <f t="shared" si="2"/>
        <v>0</v>
      </c>
      <c r="L24" s="155">
        <v>15</v>
      </c>
      <c r="M24" s="155">
        <f t="shared" si="3"/>
        <v>0</v>
      </c>
      <c r="N24" s="155">
        <v>2.0000000000000001E-4</v>
      </c>
      <c r="O24" s="155">
        <f t="shared" si="4"/>
        <v>0.05</v>
      </c>
      <c r="P24" s="155">
        <v>0</v>
      </c>
      <c r="Q24" s="155">
        <f t="shared" si="5"/>
        <v>0</v>
      </c>
      <c r="R24" s="155"/>
      <c r="S24" s="155" t="s">
        <v>115</v>
      </c>
      <c r="T24" s="156" t="s">
        <v>115</v>
      </c>
      <c r="U24" s="157">
        <v>9.1220000000000009E-2</v>
      </c>
      <c r="V24" s="157">
        <f t="shared" si="6"/>
        <v>20.98</v>
      </c>
      <c r="W24" s="157"/>
      <c r="X24" s="158"/>
      <c r="Y24" s="1103"/>
      <c r="Z24" s="1103"/>
      <c r="AA24" s="158"/>
      <c r="AB24" s="158"/>
      <c r="AC24" s="158"/>
      <c r="AD24" s="158"/>
      <c r="AE24" s="158"/>
      <c r="AF24" s="158"/>
      <c r="AG24" s="158" t="s">
        <v>116</v>
      </c>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c r="BG24" s="158"/>
      <c r="BH24" s="158"/>
    </row>
    <row r="25" spans="1:60" ht="22.5" outlineLevel="1">
      <c r="A25" s="150">
        <v>17</v>
      </c>
      <c r="B25" s="151" t="s">
        <v>149</v>
      </c>
      <c r="C25" s="152" t="s">
        <v>150</v>
      </c>
      <c r="D25" s="153" t="s">
        <v>136</v>
      </c>
      <c r="E25" s="154">
        <v>235</v>
      </c>
      <c r="F25" s="1105">
        <v>0</v>
      </c>
      <c r="G25" s="155">
        <f t="shared" si="0"/>
        <v>0</v>
      </c>
      <c r="H25" s="1105">
        <v>0</v>
      </c>
      <c r="I25" s="155">
        <f t="shared" si="1"/>
        <v>0</v>
      </c>
      <c r="J25" s="1105">
        <v>0</v>
      </c>
      <c r="K25" s="155">
        <f t="shared" si="2"/>
        <v>0</v>
      </c>
      <c r="L25" s="155">
        <v>15</v>
      </c>
      <c r="M25" s="155">
        <f t="shared" si="3"/>
        <v>0</v>
      </c>
      <c r="N25" s="155">
        <v>2.0500000000000002E-3</v>
      </c>
      <c r="O25" s="155">
        <f t="shared" si="4"/>
        <v>0.48</v>
      </c>
      <c r="P25" s="155">
        <v>0</v>
      </c>
      <c r="Q25" s="155">
        <f t="shared" si="5"/>
        <v>0</v>
      </c>
      <c r="R25" s="155"/>
      <c r="S25" s="155" t="s">
        <v>115</v>
      </c>
      <c r="T25" s="156" t="s">
        <v>115</v>
      </c>
      <c r="U25" s="157">
        <v>0.16867000000000001</v>
      </c>
      <c r="V25" s="157">
        <f t="shared" si="6"/>
        <v>39.64</v>
      </c>
      <c r="W25" s="157"/>
      <c r="X25" s="158"/>
      <c r="Y25" s="1103"/>
      <c r="Z25" s="1103"/>
      <c r="AA25" s="158"/>
      <c r="AB25" s="158"/>
      <c r="AC25" s="158"/>
      <c r="AD25" s="158"/>
      <c r="AE25" s="158"/>
      <c r="AF25" s="158"/>
      <c r="AG25" s="158" t="s">
        <v>116</v>
      </c>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c r="BG25" s="158"/>
      <c r="BH25" s="158"/>
    </row>
    <row r="26" spans="1:60" outlineLevel="1">
      <c r="A26" s="150">
        <v>18</v>
      </c>
      <c r="B26" s="151" t="s">
        <v>151</v>
      </c>
      <c r="C26" s="152" t="s">
        <v>152</v>
      </c>
      <c r="D26" s="153" t="s">
        <v>114</v>
      </c>
      <c r="E26" s="154">
        <v>55</v>
      </c>
      <c r="F26" s="1105">
        <v>0</v>
      </c>
      <c r="G26" s="155">
        <f t="shared" si="0"/>
        <v>0</v>
      </c>
      <c r="H26" s="1105">
        <v>0</v>
      </c>
      <c r="I26" s="155">
        <f t="shared" si="1"/>
        <v>0</v>
      </c>
      <c r="J26" s="1105">
        <v>0</v>
      </c>
      <c r="K26" s="155">
        <f t="shared" si="2"/>
        <v>0</v>
      </c>
      <c r="L26" s="155">
        <v>15</v>
      </c>
      <c r="M26" s="155">
        <f t="shared" si="3"/>
        <v>0</v>
      </c>
      <c r="N26" s="155">
        <v>1E-3</v>
      </c>
      <c r="O26" s="155">
        <f t="shared" si="4"/>
        <v>0.06</v>
      </c>
      <c r="P26" s="155">
        <v>0</v>
      </c>
      <c r="Q26" s="155">
        <f t="shared" si="5"/>
        <v>0</v>
      </c>
      <c r="R26" s="155"/>
      <c r="S26" s="155" t="s">
        <v>153</v>
      </c>
      <c r="T26" s="156" t="s">
        <v>129</v>
      </c>
      <c r="U26" s="157">
        <v>0.80117000000000005</v>
      </c>
      <c r="V26" s="157">
        <f t="shared" si="6"/>
        <v>44.06</v>
      </c>
      <c r="W26" s="157"/>
      <c r="X26" s="158"/>
      <c r="Y26" s="1103"/>
      <c r="Z26" s="1103"/>
      <c r="AA26" s="158"/>
      <c r="AB26" s="158"/>
      <c r="AC26" s="158"/>
      <c r="AD26" s="158"/>
      <c r="AE26" s="158"/>
      <c r="AF26" s="158"/>
      <c r="AG26" s="158" t="s">
        <v>116</v>
      </c>
      <c r="AH26" s="158"/>
      <c r="AI26" s="158"/>
      <c r="AJ26" s="158"/>
      <c r="AK26" s="158"/>
      <c r="AL26" s="158"/>
      <c r="AM26" s="158"/>
      <c r="AN26" s="158"/>
      <c r="AO26" s="158"/>
      <c r="AP26" s="158"/>
      <c r="AQ26" s="158"/>
      <c r="AR26" s="158"/>
      <c r="AS26" s="158"/>
      <c r="AT26" s="158"/>
      <c r="AU26" s="158"/>
      <c r="AV26" s="158"/>
      <c r="AW26" s="158"/>
      <c r="AX26" s="158"/>
      <c r="AY26" s="158"/>
      <c r="AZ26" s="158"/>
      <c r="BA26" s="158"/>
      <c r="BB26" s="158"/>
      <c r="BC26" s="158"/>
      <c r="BD26" s="158"/>
      <c r="BE26" s="158"/>
      <c r="BF26" s="158"/>
      <c r="BG26" s="158"/>
      <c r="BH26" s="158"/>
    </row>
    <row r="27" spans="1:60" outlineLevel="1">
      <c r="A27" s="150">
        <v>19</v>
      </c>
      <c r="B27" s="151" t="s">
        <v>154</v>
      </c>
      <c r="C27" s="152" t="s">
        <v>155</v>
      </c>
      <c r="D27" s="153" t="s">
        <v>114</v>
      </c>
      <c r="E27" s="154">
        <v>15</v>
      </c>
      <c r="F27" s="1105">
        <v>0</v>
      </c>
      <c r="G27" s="155">
        <f t="shared" si="0"/>
        <v>0</v>
      </c>
      <c r="H27" s="1105">
        <v>0</v>
      </c>
      <c r="I27" s="155">
        <f t="shared" si="1"/>
        <v>0</v>
      </c>
      <c r="J27" s="1105">
        <v>0</v>
      </c>
      <c r="K27" s="155">
        <f t="shared" si="2"/>
        <v>0</v>
      </c>
      <c r="L27" s="155">
        <v>15</v>
      </c>
      <c r="M27" s="155">
        <f t="shared" si="3"/>
        <v>0</v>
      </c>
      <c r="N27" s="155">
        <v>1E-3</v>
      </c>
      <c r="O27" s="155">
        <f t="shared" si="4"/>
        <v>0.02</v>
      </c>
      <c r="P27" s="155">
        <v>0</v>
      </c>
      <c r="Q27" s="155">
        <f t="shared" si="5"/>
        <v>0</v>
      </c>
      <c r="R27" s="155"/>
      <c r="S27" s="155" t="s">
        <v>153</v>
      </c>
      <c r="T27" s="156" t="s">
        <v>129</v>
      </c>
      <c r="U27" s="157">
        <v>0.80117000000000005</v>
      </c>
      <c r="V27" s="157">
        <f t="shared" si="6"/>
        <v>12.02</v>
      </c>
      <c r="W27" s="157"/>
      <c r="X27" s="158"/>
      <c r="Y27" s="1103"/>
      <c r="Z27" s="1103"/>
      <c r="AA27" s="158"/>
      <c r="AB27" s="158"/>
      <c r="AC27" s="158"/>
      <c r="AD27" s="158"/>
      <c r="AE27" s="158"/>
      <c r="AF27" s="158"/>
      <c r="AG27" s="158" t="s">
        <v>116</v>
      </c>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158"/>
    </row>
    <row r="28" spans="1:60" outlineLevel="1">
      <c r="A28" s="150">
        <v>19</v>
      </c>
      <c r="B28" s="151" t="s">
        <v>156</v>
      </c>
      <c r="C28" s="152" t="s">
        <v>157</v>
      </c>
      <c r="D28" s="153" t="s">
        <v>114</v>
      </c>
      <c r="E28" s="154">
        <v>18</v>
      </c>
      <c r="F28" s="1105">
        <v>0</v>
      </c>
      <c r="G28" s="155">
        <f>ROUND(E28*F28,2)</f>
        <v>0</v>
      </c>
      <c r="H28" s="1105">
        <v>0</v>
      </c>
      <c r="I28" s="155">
        <f>ROUND(E28*H28,2)</f>
        <v>0</v>
      </c>
      <c r="J28" s="1105">
        <v>0</v>
      </c>
      <c r="K28" s="155">
        <f>ROUND(E28*J28,2)</f>
        <v>0</v>
      </c>
      <c r="L28" s="155">
        <v>15</v>
      </c>
      <c r="M28" s="155">
        <f>G28*(1+L28/100)</f>
        <v>0</v>
      </c>
      <c r="N28" s="155">
        <v>1E-3</v>
      </c>
      <c r="O28" s="155">
        <f>ROUND(E28*N28,2)</f>
        <v>0.02</v>
      </c>
      <c r="P28" s="155">
        <v>0</v>
      </c>
      <c r="Q28" s="155">
        <f>ROUND(E28*P28,2)</f>
        <v>0</v>
      </c>
      <c r="R28" s="155"/>
      <c r="S28" s="155" t="s">
        <v>153</v>
      </c>
      <c r="T28" s="156" t="s">
        <v>129</v>
      </c>
      <c r="U28" s="157"/>
      <c r="V28" s="157"/>
      <c r="W28" s="157"/>
      <c r="X28" s="158"/>
      <c r="Y28" s="1103"/>
      <c r="Z28" s="1103"/>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row>
    <row r="29" spans="1:60" outlineLevel="1">
      <c r="A29" s="150">
        <v>20</v>
      </c>
      <c r="B29" s="151" t="s">
        <v>158</v>
      </c>
      <c r="C29" s="152" t="s">
        <v>159</v>
      </c>
      <c r="D29" s="153" t="s">
        <v>114</v>
      </c>
      <c r="E29" s="154">
        <v>17</v>
      </c>
      <c r="F29" s="1105">
        <v>0</v>
      </c>
      <c r="G29" s="155">
        <f t="shared" si="0"/>
        <v>0</v>
      </c>
      <c r="H29" s="1105">
        <v>0</v>
      </c>
      <c r="I29" s="155">
        <f t="shared" si="1"/>
        <v>0</v>
      </c>
      <c r="J29" s="1105">
        <v>0</v>
      </c>
      <c r="K29" s="155">
        <f t="shared" si="2"/>
        <v>0</v>
      </c>
      <c r="L29" s="155">
        <v>15</v>
      </c>
      <c r="M29" s="155">
        <f t="shared" si="3"/>
        <v>0</v>
      </c>
      <c r="N29" s="155">
        <v>1E-3</v>
      </c>
      <c r="O29" s="155">
        <f t="shared" si="4"/>
        <v>0.02</v>
      </c>
      <c r="P29" s="155">
        <v>0</v>
      </c>
      <c r="Q29" s="155">
        <f t="shared" si="5"/>
        <v>0</v>
      </c>
      <c r="R29" s="155"/>
      <c r="S29" s="155" t="s">
        <v>153</v>
      </c>
      <c r="T29" s="156" t="s">
        <v>129</v>
      </c>
      <c r="U29" s="157">
        <v>0.80117000000000005</v>
      </c>
      <c r="V29" s="157">
        <f t="shared" si="6"/>
        <v>13.62</v>
      </c>
      <c r="W29" s="157"/>
      <c r="X29" s="158"/>
      <c r="Y29" s="1103"/>
      <c r="Z29" s="1103"/>
      <c r="AA29" s="158"/>
      <c r="AB29" s="158"/>
      <c r="AC29" s="158"/>
      <c r="AD29" s="158"/>
      <c r="AE29" s="158"/>
      <c r="AF29" s="158"/>
      <c r="AG29" s="158" t="s">
        <v>116</v>
      </c>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row>
    <row r="30" spans="1:60" outlineLevel="1">
      <c r="A30" s="150">
        <v>21</v>
      </c>
      <c r="B30" s="151" t="s">
        <v>160</v>
      </c>
      <c r="C30" s="152" t="s">
        <v>161</v>
      </c>
      <c r="D30" s="153" t="s">
        <v>114</v>
      </c>
      <c r="E30" s="154">
        <v>168</v>
      </c>
      <c r="F30" s="1105">
        <v>0</v>
      </c>
      <c r="G30" s="155">
        <f t="shared" si="0"/>
        <v>0</v>
      </c>
      <c r="H30" s="1105">
        <v>0</v>
      </c>
      <c r="I30" s="155">
        <f t="shared" si="1"/>
        <v>0</v>
      </c>
      <c r="J30" s="1105">
        <v>0</v>
      </c>
      <c r="K30" s="155">
        <f t="shared" si="2"/>
        <v>0</v>
      </c>
      <c r="L30" s="155">
        <v>15</v>
      </c>
      <c r="M30" s="155">
        <f t="shared" si="3"/>
        <v>0</v>
      </c>
      <c r="N30" s="155">
        <v>1E-3</v>
      </c>
      <c r="O30" s="155">
        <f t="shared" si="4"/>
        <v>0.17</v>
      </c>
      <c r="P30" s="155">
        <v>0</v>
      </c>
      <c r="Q30" s="155">
        <f t="shared" si="5"/>
        <v>0</v>
      </c>
      <c r="R30" s="155"/>
      <c r="S30" s="155" t="s">
        <v>153</v>
      </c>
      <c r="T30" s="156" t="s">
        <v>129</v>
      </c>
      <c r="U30" s="157">
        <v>0.80117000000000005</v>
      </c>
      <c r="V30" s="157">
        <f t="shared" si="6"/>
        <v>134.6</v>
      </c>
      <c r="W30" s="157"/>
      <c r="X30" s="158"/>
      <c r="Y30" s="1103"/>
      <c r="Z30" s="1103"/>
      <c r="AA30" s="158"/>
      <c r="AB30" s="158"/>
      <c r="AC30" s="158"/>
      <c r="AD30" s="158"/>
      <c r="AE30" s="158"/>
      <c r="AF30" s="158"/>
      <c r="AG30" s="158" t="s">
        <v>116</v>
      </c>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c r="BG30" s="158"/>
      <c r="BH30" s="158"/>
    </row>
    <row r="31" spans="1:60" outlineLevel="1">
      <c r="A31" s="150">
        <v>22</v>
      </c>
      <c r="B31" s="151" t="s">
        <v>162</v>
      </c>
      <c r="C31" s="152" t="s">
        <v>163</v>
      </c>
      <c r="D31" s="153" t="s">
        <v>114</v>
      </c>
      <c r="E31" s="154">
        <v>77</v>
      </c>
      <c r="F31" s="1105">
        <v>0</v>
      </c>
      <c r="G31" s="155">
        <f t="shared" si="0"/>
        <v>0</v>
      </c>
      <c r="H31" s="1105">
        <v>0</v>
      </c>
      <c r="I31" s="155">
        <f t="shared" si="1"/>
        <v>0</v>
      </c>
      <c r="J31" s="1105">
        <v>0</v>
      </c>
      <c r="K31" s="155">
        <f t="shared" si="2"/>
        <v>0</v>
      </c>
      <c r="L31" s="155">
        <v>15</v>
      </c>
      <c r="M31" s="155">
        <f t="shared" si="3"/>
        <v>0</v>
      </c>
      <c r="N31" s="155">
        <v>1E-3</v>
      </c>
      <c r="O31" s="155">
        <f t="shared" si="4"/>
        <v>0.08</v>
      </c>
      <c r="P31" s="155">
        <v>0</v>
      </c>
      <c r="Q31" s="155">
        <f t="shared" si="5"/>
        <v>0</v>
      </c>
      <c r="R31" s="155"/>
      <c r="S31" s="155" t="s">
        <v>153</v>
      </c>
      <c r="T31" s="156" t="s">
        <v>129</v>
      </c>
      <c r="U31" s="157">
        <v>0.80117000000000005</v>
      </c>
      <c r="V31" s="157">
        <f t="shared" si="6"/>
        <v>61.69</v>
      </c>
      <c r="W31" s="157"/>
      <c r="X31" s="158"/>
      <c r="Y31" s="1103"/>
      <c r="Z31" s="1103"/>
      <c r="AA31" s="158"/>
      <c r="AB31" s="158"/>
      <c r="AC31" s="158"/>
      <c r="AD31" s="158"/>
      <c r="AE31" s="158"/>
      <c r="AF31" s="158"/>
      <c r="AG31" s="158" t="s">
        <v>116</v>
      </c>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row>
    <row r="32" spans="1:60" outlineLevel="1">
      <c r="A32" s="150">
        <v>23</v>
      </c>
      <c r="B32" s="151" t="s">
        <v>164</v>
      </c>
      <c r="C32" s="152" t="s">
        <v>165</v>
      </c>
      <c r="D32" s="153" t="s">
        <v>114</v>
      </c>
      <c r="E32" s="154">
        <v>90</v>
      </c>
      <c r="F32" s="1105">
        <v>0</v>
      </c>
      <c r="G32" s="155">
        <f t="shared" si="0"/>
        <v>0</v>
      </c>
      <c r="H32" s="1105">
        <v>0</v>
      </c>
      <c r="I32" s="155">
        <f t="shared" si="1"/>
        <v>0</v>
      </c>
      <c r="J32" s="1105">
        <v>0</v>
      </c>
      <c r="K32" s="155">
        <f t="shared" si="2"/>
        <v>0</v>
      </c>
      <c r="L32" s="155">
        <v>15</v>
      </c>
      <c r="M32" s="155">
        <f t="shared" si="3"/>
        <v>0</v>
      </c>
      <c r="N32" s="155">
        <v>1E-3</v>
      </c>
      <c r="O32" s="155">
        <f t="shared" si="4"/>
        <v>0.09</v>
      </c>
      <c r="P32" s="155">
        <v>0</v>
      </c>
      <c r="Q32" s="155">
        <f t="shared" si="5"/>
        <v>0</v>
      </c>
      <c r="R32" s="155"/>
      <c r="S32" s="155" t="s">
        <v>153</v>
      </c>
      <c r="T32" s="156" t="s">
        <v>129</v>
      </c>
      <c r="U32" s="157">
        <v>0.80117000000000005</v>
      </c>
      <c r="V32" s="157">
        <f t="shared" si="6"/>
        <v>72.11</v>
      </c>
      <c r="W32" s="157"/>
      <c r="X32" s="158"/>
      <c r="Y32" s="1103"/>
      <c r="Z32" s="1103"/>
      <c r="AA32" s="158"/>
      <c r="AB32" s="158"/>
      <c r="AC32" s="158"/>
      <c r="AD32" s="158"/>
      <c r="AE32" s="158"/>
      <c r="AF32" s="158"/>
      <c r="AG32" s="158" t="s">
        <v>116</v>
      </c>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row>
    <row r="33" spans="1:60" outlineLevel="1">
      <c r="A33" s="150">
        <v>24</v>
      </c>
      <c r="B33" s="151" t="s">
        <v>166</v>
      </c>
      <c r="C33" s="152" t="s">
        <v>167</v>
      </c>
      <c r="D33" s="153" t="s">
        <v>114</v>
      </c>
      <c r="E33" s="154">
        <v>36</v>
      </c>
      <c r="F33" s="1105">
        <v>0</v>
      </c>
      <c r="G33" s="155">
        <f t="shared" si="0"/>
        <v>0</v>
      </c>
      <c r="H33" s="1105">
        <v>0</v>
      </c>
      <c r="I33" s="155">
        <f t="shared" si="1"/>
        <v>0</v>
      </c>
      <c r="J33" s="1105">
        <v>0</v>
      </c>
      <c r="K33" s="155">
        <f t="shared" si="2"/>
        <v>0</v>
      </c>
      <c r="L33" s="155">
        <v>15</v>
      </c>
      <c r="M33" s="155">
        <f t="shared" si="3"/>
        <v>0</v>
      </c>
      <c r="N33" s="155">
        <v>1E-3</v>
      </c>
      <c r="O33" s="155">
        <f t="shared" si="4"/>
        <v>0.04</v>
      </c>
      <c r="P33" s="155">
        <v>0</v>
      </c>
      <c r="Q33" s="155">
        <f t="shared" si="5"/>
        <v>0</v>
      </c>
      <c r="R33" s="155"/>
      <c r="S33" s="155" t="s">
        <v>153</v>
      </c>
      <c r="T33" s="156" t="s">
        <v>129</v>
      </c>
      <c r="U33" s="157">
        <v>0.80117000000000005</v>
      </c>
      <c r="V33" s="157">
        <f t="shared" si="6"/>
        <v>28.84</v>
      </c>
      <c r="W33" s="157"/>
      <c r="X33" s="158"/>
      <c r="Y33" s="1103"/>
      <c r="Z33" s="1103"/>
      <c r="AA33" s="158"/>
      <c r="AB33" s="158"/>
      <c r="AC33" s="158"/>
      <c r="AD33" s="158"/>
      <c r="AE33" s="158"/>
      <c r="AF33" s="158"/>
      <c r="AG33" s="158" t="s">
        <v>116</v>
      </c>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row>
    <row r="34" spans="1:60" outlineLevel="1">
      <c r="A34" s="150">
        <v>25</v>
      </c>
      <c r="B34" s="151" t="s">
        <v>168</v>
      </c>
      <c r="C34" s="152" t="s">
        <v>169</v>
      </c>
      <c r="D34" s="153" t="s">
        <v>114</v>
      </c>
      <c r="E34" s="154">
        <v>83</v>
      </c>
      <c r="F34" s="1105">
        <v>0</v>
      </c>
      <c r="G34" s="155">
        <f t="shared" si="0"/>
        <v>0</v>
      </c>
      <c r="H34" s="1105">
        <v>0</v>
      </c>
      <c r="I34" s="155">
        <f t="shared" si="1"/>
        <v>0</v>
      </c>
      <c r="J34" s="1105">
        <v>0</v>
      </c>
      <c r="K34" s="155">
        <f t="shared" si="2"/>
        <v>0</v>
      </c>
      <c r="L34" s="155">
        <v>15</v>
      </c>
      <c r="M34" s="155">
        <f t="shared" si="3"/>
        <v>0</v>
      </c>
      <c r="N34" s="155">
        <v>1E-3</v>
      </c>
      <c r="O34" s="155">
        <f t="shared" si="4"/>
        <v>0.08</v>
      </c>
      <c r="P34" s="155">
        <v>0</v>
      </c>
      <c r="Q34" s="155">
        <f t="shared" si="5"/>
        <v>0</v>
      </c>
      <c r="R34" s="155"/>
      <c r="S34" s="155" t="s">
        <v>153</v>
      </c>
      <c r="T34" s="156" t="s">
        <v>129</v>
      </c>
      <c r="U34" s="157">
        <v>0.80117000000000005</v>
      </c>
      <c r="V34" s="157">
        <f t="shared" si="6"/>
        <v>66.5</v>
      </c>
      <c r="W34" s="157"/>
      <c r="X34" s="158"/>
      <c r="Y34" s="1103"/>
      <c r="Z34" s="1103"/>
      <c r="AA34" s="158"/>
      <c r="AB34" s="158"/>
      <c r="AC34" s="158"/>
      <c r="AD34" s="158"/>
      <c r="AE34" s="158"/>
      <c r="AF34" s="158"/>
      <c r="AG34" s="158" t="s">
        <v>116</v>
      </c>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c r="BG34" s="158"/>
      <c r="BH34" s="158"/>
    </row>
    <row r="35" spans="1:60" outlineLevel="1">
      <c r="A35" s="150">
        <v>26</v>
      </c>
      <c r="B35" s="151" t="s">
        <v>170</v>
      </c>
      <c r="C35" s="152" t="s">
        <v>171</v>
      </c>
      <c r="D35" s="153" t="s">
        <v>114</v>
      </c>
      <c r="E35" s="154">
        <v>6</v>
      </c>
      <c r="F35" s="1105">
        <v>0</v>
      </c>
      <c r="G35" s="155">
        <f t="shared" si="0"/>
        <v>0</v>
      </c>
      <c r="H35" s="1105">
        <v>0</v>
      </c>
      <c r="I35" s="155">
        <f t="shared" si="1"/>
        <v>0</v>
      </c>
      <c r="J35" s="1105">
        <v>0</v>
      </c>
      <c r="K35" s="155">
        <f t="shared" si="2"/>
        <v>0</v>
      </c>
      <c r="L35" s="155">
        <v>15</v>
      </c>
      <c r="M35" s="155">
        <f t="shared" si="3"/>
        <v>0</v>
      </c>
      <c r="N35" s="155">
        <v>1E-3</v>
      </c>
      <c r="O35" s="155">
        <f t="shared" si="4"/>
        <v>0.01</v>
      </c>
      <c r="P35" s="155">
        <v>0</v>
      </c>
      <c r="Q35" s="155">
        <f t="shared" si="5"/>
        <v>0</v>
      </c>
      <c r="R35" s="155"/>
      <c r="S35" s="155" t="s">
        <v>153</v>
      </c>
      <c r="T35" s="156" t="s">
        <v>129</v>
      </c>
      <c r="U35" s="157">
        <v>0.80117000000000005</v>
      </c>
      <c r="V35" s="157">
        <f t="shared" si="6"/>
        <v>4.8099999999999996</v>
      </c>
      <c r="W35" s="157"/>
      <c r="X35" s="158"/>
      <c r="Y35" s="1103"/>
      <c r="Z35" s="1103"/>
      <c r="AA35" s="158"/>
      <c r="AB35" s="158"/>
      <c r="AC35" s="158"/>
      <c r="AD35" s="158"/>
      <c r="AE35" s="158"/>
      <c r="AF35" s="158"/>
      <c r="AG35" s="158" t="s">
        <v>116</v>
      </c>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c r="BG35" s="158"/>
      <c r="BH35" s="158"/>
    </row>
    <row r="36" spans="1:60" outlineLevel="1">
      <c r="A36" s="150">
        <v>27</v>
      </c>
      <c r="B36" s="151" t="s">
        <v>172</v>
      </c>
      <c r="C36" s="152" t="s">
        <v>173</v>
      </c>
      <c r="D36" s="153" t="s">
        <v>114</v>
      </c>
      <c r="E36" s="154">
        <v>10</v>
      </c>
      <c r="F36" s="1105">
        <v>0</v>
      </c>
      <c r="G36" s="155">
        <f t="shared" si="0"/>
        <v>0</v>
      </c>
      <c r="H36" s="1105">
        <v>0</v>
      </c>
      <c r="I36" s="155">
        <f t="shared" si="1"/>
        <v>0</v>
      </c>
      <c r="J36" s="1105">
        <v>0</v>
      </c>
      <c r="K36" s="155">
        <f t="shared" si="2"/>
        <v>0</v>
      </c>
      <c r="L36" s="155">
        <v>15</v>
      </c>
      <c r="M36" s="155">
        <f t="shared" si="3"/>
        <v>0</v>
      </c>
      <c r="N36" s="155">
        <v>1E-3</v>
      </c>
      <c r="O36" s="155">
        <f t="shared" si="4"/>
        <v>0.01</v>
      </c>
      <c r="P36" s="155">
        <v>0</v>
      </c>
      <c r="Q36" s="155">
        <f t="shared" si="5"/>
        <v>0</v>
      </c>
      <c r="R36" s="155"/>
      <c r="S36" s="155" t="s">
        <v>153</v>
      </c>
      <c r="T36" s="156" t="s">
        <v>129</v>
      </c>
      <c r="U36" s="157">
        <v>0.80117000000000005</v>
      </c>
      <c r="V36" s="157">
        <f t="shared" si="6"/>
        <v>8.01</v>
      </c>
      <c r="W36" s="157"/>
      <c r="X36" s="158"/>
      <c r="Y36" s="1103"/>
      <c r="Z36" s="1103"/>
      <c r="AA36" s="158"/>
      <c r="AB36" s="158"/>
      <c r="AC36" s="158"/>
      <c r="AD36" s="158"/>
      <c r="AE36" s="158"/>
      <c r="AF36" s="158"/>
      <c r="AG36" s="158" t="s">
        <v>116</v>
      </c>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row>
    <row r="37" spans="1:60" outlineLevel="1">
      <c r="A37" s="150">
        <v>28</v>
      </c>
      <c r="B37" s="151" t="s">
        <v>174</v>
      </c>
      <c r="C37" s="152" t="s">
        <v>175</v>
      </c>
      <c r="D37" s="153" t="s">
        <v>114</v>
      </c>
      <c r="E37" s="154">
        <v>18</v>
      </c>
      <c r="F37" s="1105">
        <v>0</v>
      </c>
      <c r="G37" s="155">
        <f t="shared" si="0"/>
        <v>0</v>
      </c>
      <c r="H37" s="1105">
        <v>0</v>
      </c>
      <c r="I37" s="155">
        <f t="shared" si="1"/>
        <v>0</v>
      </c>
      <c r="J37" s="1105">
        <v>0</v>
      </c>
      <c r="K37" s="155">
        <f t="shared" si="2"/>
        <v>0</v>
      </c>
      <c r="L37" s="155">
        <v>15</v>
      </c>
      <c r="M37" s="155">
        <f t="shared" si="3"/>
        <v>0</v>
      </c>
      <c r="N37" s="155">
        <v>1E-3</v>
      </c>
      <c r="O37" s="155">
        <f t="shared" si="4"/>
        <v>0.02</v>
      </c>
      <c r="P37" s="155">
        <v>0</v>
      </c>
      <c r="Q37" s="155">
        <f t="shared" si="5"/>
        <v>0</v>
      </c>
      <c r="R37" s="155"/>
      <c r="S37" s="155" t="s">
        <v>153</v>
      </c>
      <c r="T37" s="156" t="s">
        <v>129</v>
      </c>
      <c r="U37" s="157">
        <v>0.80117000000000005</v>
      </c>
      <c r="V37" s="157">
        <f t="shared" si="6"/>
        <v>14.42</v>
      </c>
      <c r="W37" s="157"/>
      <c r="X37" s="158"/>
      <c r="Y37" s="1103"/>
      <c r="Z37" s="1103"/>
      <c r="AA37" s="158"/>
      <c r="AB37" s="158"/>
      <c r="AC37" s="158"/>
      <c r="AD37" s="158"/>
      <c r="AE37" s="158"/>
      <c r="AF37" s="158"/>
      <c r="AG37" s="158" t="s">
        <v>116</v>
      </c>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row>
    <row r="38" spans="1:60" outlineLevel="1">
      <c r="A38" s="150">
        <v>29</v>
      </c>
      <c r="B38" s="151" t="s">
        <v>176</v>
      </c>
      <c r="C38" s="152" t="s">
        <v>177</v>
      </c>
      <c r="D38" s="153" t="s">
        <v>114</v>
      </c>
      <c r="E38" s="154">
        <v>8</v>
      </c>
      <c r="F38" s="1105">
        <v>0</v>
      </c>
      <c r="G38" s="155">
        <f t="shared" si="0"/>
        <v>0</v>
      </c>
      <c r="H38" s="1105">
        <v>0</v>
      </c>
      <c r="I38" s="155">
        <f t="shared" si="1"/>
        <v>0</v>
      </c>
      <c r="J38" s="1105">
        <v>0</v>
      </c>
      <c r="K38" s="155">
        <f t="shared" si="2"/>
        <v>0</v>
      </c>
      <c r="L38" s="155">
        <v>15</v>
      </c>
      <c r="M38" s="155">
        <f t="shared" si="3"/>
        <v>0</v>
      </c>
      <c r="N38" s="155">
        <v>1E-3</v>
      </c>
      <c r="O38" s="155">
        <f t="shared" si="4"/>
        <v>0.01</v>
      </c>
      <c r="P38" s="155">
        <v>0</v>
      </c>
      <c r="Q38" s="155">
        <f t="shared" si="5"/>
        <v>0</v>
      </c>
      <c r="R38" s="155"/>
      <c r="S38" s="155" t="s">
        <v>153</v>
      </c>
      <c r="T38" s="156" t="s">
        <v>129</v>
      </c>
      <c r="U38" s="157">
        <v>0.80117000000000005</v>
      </c>
      <c r="V38" s="157">
        <f t="shared" si="6"/>
        <v>6.41</v>
      </c>
      <c r="W38" s="157"/>
      <c r="X38" s="158"/>
      <c r="Y38" s="1103"/>
      <c r="Z38" s="1103"/>
      <c r="AA38" s="158"/>
      <c r="AB38" s="158"/>
      <c r="AC38" s="158"/>
      <c r="AD38" s="158"/>
      <c r="AE38" s="158"/>
      <c r="AF38" s="158"/>
      <c r="AG38" s="158" t="s">
        <v>116</v>
      </c>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row>
    <row r="39" spans="1:60" outlineLevel="1">
      <c r="A39" s="150">
        <v>30</v>
      </c>
      <c r="B39" s="151" t="s">
        <v>178</v>
      </c>
      <c r="C39" s="152" t="s">
        <v>179</v>
      </c>
      <c r="D39" s="153" t="s">
        <v>114</v>
      </c>
      <c r="E39" s="154">
        <v>36</v>
      </c>
      <c r="F39" s="1105">
        <v>0</v>
      </c>
      <c r="G39" s="155">
        <f t="shared" si="0"/>
        <v>0</v>
      </c>
      <c r="H39" s="1105">
        <v>0</v>
      </c>
      <c r="I39" s="155">
        <f t="shared" si="1"/>
        <v>0</v>
      </c>
      <c r="J39" s="1105">
        <v>0</v>
      </c>
      <c r="K39" s="155">
        <f t="shared" si="2"/>
        <v>0</v>
      </c>
      <c r="L39" s="155">
        <v>15</v>
      </c>
      <c r="M39" s="155">
        <f t="shared" si="3"/>
        <v>0</v>
      </c>
      <c r="N39" s="155">
        <v>1E-3</v>
      </c>
      <c r="O39" s="155">
        <f t="shared" si="4"/>
        <v>0.04</v>
      </c>
      <c r="P39" s="155">
        <v>0</v>
      </c>
      <c r="Q39" s="155">
        <f t="shared" si="5"/>
        <v>0</v>
      </c>
      <c r="R39" s="155"/>
      <c r="S39" s="155" t="s">
        <v>153</v>
      </c>
      <c r="T39" s="156" t="s">
        <v>129</v>
      </c>
      <c r="U39" s="157">
        <v>0.80117000000000005</v>
      </c>
      <c r="V39" s="157">
        <f t="shared" si="6"/>
        <v>28.84</v>
      </c>
      <c r="W39" s="157"/>
      <c r="X39" s="158"/>
      <c r="Y39" s="1103"/>
      <c r="Z39" s="1103"/>
      <c r="AA39" s="158"/>
      <c r="AB39" s="158"/>
      <c r="AC39" s="158"/>
      <c r="AD39" s="158"/>
      <c r="AE39" s="158"/>
      <c r="AF39" s="158"/>
      <c r="AG39" s="158" t="s">
        <v>116</v>
      </c>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row>
    <row r="40" spans="1:60" outlineLevel="1">
      <c r="A40" s="150">
        <v>31</v>
      </c>
      <c r="B40" s="151" t="s">
        <v>180</v>
      </c>
      <c r="C40" s="152" t="s">
        <v>181</v>
      </c>
      <c r="D40" s="153" t="s">
        <v>114</v>
      </c>
      <c r="E40" s="154">
        <v>18</v>
      </c>
      <c r="F40" s="1105">
        <v>0</v>
      </c>
      <c r="G40" s="155">
        <f t="shared" si="0"/>
        <v>0</v>
      </c>
      <c r="H40" s="1105">
        <v>0</v>
      </c>
      <c r="I40" s="155">
        <f t="shared" si="1"/>
        <v>0</v>
      </c>
      <c r="J40" s="1105">
        <v>0</v>
      </c>
      <c r="K40" s="155">
        <f t="shared" si="2"/>
        <v>0</v>
      </c>
      <c r="L40" s="155">
        <v>15</v>
      </c>
      <c r="M40" s="155">
        <f t="shared" si="3"/>
        <v>0</v>
      </c>
      <c r="N40" s="155">
        <v>1E-3</v>
      </c>
      <c r="O40" s="155">
        <f t="shared" si="4"/>
        <v>0.02</v>
      </c>
      <c r="P40" s="155">
        <v>0</v>
      </c>
      <c r="Q40" s="155">
        <f t="shared" si="5"/>
        <v>0</v>
      </c>
      <c r="R40" s="155"/>
      <c r="S40" s="155" t="s">
        <v>153</v>
      </c>
      <c r="T40" s="156" t="s">
        <v>129</v>
      </c>
      <c r="U40" s="157">
        <v>0.80117000000000005</v>
      </c>
      <c r="V40" s="157">
        <f t="shared" si="6"/>
        <v>14.42</v>
      </c>
      <c r="W40" s="157"/>
      <c r="X40" s="158"/>
      <c r="Y40" s="1103"/>
      <c r="Z40" s="1103"/>
      <c r="AA40" s="158"/>
      <c r="AB40" s="158"/>
      <c r="AC40" s="158"/>
      <c r="AD40" s="158"/>
      <c r="AE40" s="158"/>
      <c r="AF40" s="158"/>
      <c r="AG40" s="158" t="s">
        <v>116</v>
      </c>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row>
    <row r="41" spans="1:60" outlineLevel="1">
      <c r="A41" s="150">
        <v>32</v>
      </c>
      <c r="B41" s="151" t="s">
        <v>182</v>
      </c>
      <c r="C41" s="152" t="s">
        <v>183</v>
      </c>
      <c r="D41" s="153" t="s">
        <v>114</v>
      </c>
      <c r="E41" s="154">
        <v>56</v>
      </c>
      <c r="F41" s="1105">
        <v>0</v>
      </c>
      <c r="G41" s="155">
        <f t="shared" si="0"/>
        <v>0</v>
      </c>
      <c r="H41" s="1105">
        <v>0</v>
      </c>
      <c r="I41" s="155">
        <f t="shared" si="1"/>
        <v>0</v>
      </c>
      <c r="J41" s="1105">
        <v>0</v>
      </c>
      <c r="K41" s="155">
        <f t="shared" si="2"/>
        <v>0</v>
      </c>
      <c r="L41" s="155">
        <v>15</v>
      </c>
      <c r="M41" s="155">
        <f t="shared" si="3"/>
        <v>0</v>
      </c>
      <c r="N41" s="155">
        <v>1E-3</v>
      </c>
      <c r="O41" s="155">
        <f t="shared" si="4"/>
        <v>0.06</v>
      </c>
      <c r="P41" s="155">
        <v>0</v>
      </c>
      <c r="Q41" s="155">
        <f t="shared" si="5"/>
        <v>0</v>
      </c>
      <c r="R41" s="155"/>
      <c r="S41" s="155" t="s">
        <v>153</v>
      </c>
      <c r="T41" s="156" t="s">
        <v>129</v>
      </c>
      <c r="U41" s="157">
        <v>0.80117000000000005</v>
      </c>
      <c r="V41" s="157">
        <f t="shared" si="6"/>
        <v>44.87</v>
      </c>
      <c r="W41" s="157"/>
      <c r="X41" s="158"/>
      <c r="Y41" s="1103"/>
      <c r="Z41" s="1103"/>
      <c r="AA41" s="158"/>
      <c r="AB41" s="158"/>
      <c r="AC41" s="158"/>
      <c r="AD41" s="158"/>
      <c r="AE41" s="158"/>
      <c r="AF41" s="158"/>
      <c r="AG41" s="158" t="s">
        <v>116</v>
      </c>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row>
    <row r="42" spans="1:60" outlineLevel="1">
      <c r="A42" s="150">
        <v>33</v>
      </c>
      <c r="B42" s="151" t="s">
        <v>184</v>
      </c>
      <c r="C42" s="152" t="s">
        <v>185</v>
      </c>
      <c r="D42" s="153" t="s">
        <v>114</v>
      </c>
      <c r="E42" s="154">
        <v>12</v>
      </c>
      <c r="F42" s="1105">
        <v>0</v>
      </c>
      <c r="G42" s="155">
        <f t="shared" si="0"/>
        <v>0</v>
      </c>
      <c r="H42" s="1105">
        <v>0</v>
      </c>
      <c r="I42" s="155">
        <f t="shared" si="1"/>
        <v>0</v>
      </c>
      <c r="J42" s="1105">
        <v>0</v>
      </c>
      <c r="K42" s="155">
        <f t="shared" si="2"/>
        <v>0</v>
      </c>
      <c r="L42" s="155">
        <v>15</v>
      </c>
      <c r="M42" s="155">
        <f t="shared" si="3"/>
        <v>0</v>
      </c>
      <c r="N42" s="155">
        <v>1E-3</v>
      </c>
      <c r="O42" s="155">
        <f t="shared" si="4"/>
        <v>0.01</v>
      </c>
      <c r="P42" s="155">
        <v>0</v>
      </c>
      <c r="Q42" s="155">
        <f t="shared" si="5"/>
        <v>0</v>
      </c>
      <c r="R42" s="155"/>
      <c r="S42" s="155" t="s">
        <v>153</v>
      </c>
      <c r="T42" s="156" t="s">
        <v>129</v>
      </c>
      <c r="U42" s="157">
        <v>0.80117000000000005</v>
      </c>
      <c r="V42" s="157">
        <f t="shared" si="6"/>
        <v>9.61</v>
      </c>
      <c r="W42" s="157"/>
      <c r="X42" s="158"/>
      <c r="Y42" s="1103"/>
      <c r="Z42" s="1103"/>
      <c r="AA42" s="158"/>
      <c r="AB42" s="158"/>
      <c r="AC42" s="158"/>
      <c r="AD42" s="158"/>
      <c r="AE42" s="158"/>
      <c r="AF42" s="158"/>
      <c r="AG42" s="158" t="s">
        <v>116</v>
      </c>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row>
    <row r="43" spans="1:60" outlineLevel="1">
      <c r="A43" s="150">
        <v>34</v>
      </c>
      <c r="B43" s="151" t="s">
        <v>186</v>
      </c>
      <c r="C43" s="152" t="s">
        <v>187</v>
      </c>
      <c r="D43" s="153" t="s">
        <v>114</v>
      </c>
      <c r="E43" s="154">
        <v>18</v>
      </c>
      <c r="F43" s="1105">
        <v>0</v>
      </c>
      <c r="G43" s="155">
        <f t="shared" si="0"/>
        <v>0</v>
      </c>
      <c r="H43" s="1105">
        <v>0</v>
      </c>
      <c r="I43" s="155">
        <f t="shared" si="1"/>
        <v>0</v>
      </c>
      <c r="J43" s="1105">
        <v>0</v>
      </c>
      <c r="K43" s="155">
        <f t="shared" si="2"/>
        <v>0</v>
      </c>
      <c r="L43" s="155">
        <v>15</v>
      </c>
      <c r="M43" s="155">
        <f t="shared" si="3"/>
        <v>0</v>
      </c>
      <c r="N43" s="155">
        <v>1E-3</v>
      </c>
      <c r="O43" s="155">
        <f t="shared" si="4"/>
        <v>0.02</v>
      </c>
      <c r="P43" s="155">
        <v>0</v>
      </c>
      <c r="Q43" s="155">
        <f t="shared" si="5"/>
        <v>0</v>
      </c>
      <c r="R43" s="155"/>
      <c r="S43" s="155" t="s">
        <v>153</v>
      </c>
      <c r="T43" s="156" t="s">
        <v>129</v>
      </c>
      <c r="U43" s="157">
        <v>0.80117000000000005</v>
      </c>
      <c r="V43" s="157">
        <f t="shared" si="6"/>
        <v>14.42</v>
      </c>
      <c r="W43" s="157"/>
      <c r="X43" s="158"/>
      <c r="Y43" s="1103"/>
      <c r="Z43" s="1103"/>
      <c r="AA43" s="158"/>
      <c r="AB43" s="158"/>
      <c r="AC43" s="158"/>
      <c r="AD43" s="158"/>
      <c r="AE43" s="158"/>
      <c r="AF43" s="158"/>
      <c r="AG43" s="158" t="s">
        <v>116</v>
      </c>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row>
    <row r="44" spans="1:60" outlineLevel="1">
      <c r="A44" s="150">
        <v>35</v>
      </c>
      <c r="B44" s="151" t="s">
        <v>188</v>
      </c>
      <c r="C44" s="152" t="s">
        <v>189</v>
      </c>
      <c r="D44" s="153" t="s">
        <v>114</v>
      </c>
      <c r="E44" s="154">
        <v>12</v>
      </c>
      <c r="F44" s="1105">
        <v>0</v>
      </c>
      <c r="G44" s="155">
        <f t="shared" si="0"/>
        <v>0</v>
      </c>
      <c r="H44" s="1105">
        <v>0</v>
      </c>
      <c r="I44" s="155">
        <f t="shared" si="1"/>
        <v>0</v>
      </c>
      <c r="J44" s="1105">
        <v>0</v>
      </c>
      <c r="K44" s="155">
        <f t="shared" si="2"/>
        <v>0</v>
      </c>
      <c r="L44" s="155">
        <v>15</v>
      </c>
      <c r="M44" s="155">
        <f t="shared" si="3"/>
        <v>0</v>
      </c>
      <c r="N44" s="155">
        <v>1E-3</v>
      </c>
      <c r="O44" s="155">
        <f t="shared" si="4"/>
        <v>0.01</v>
      </c>
      <c r="P44" s="155">
        <v>0</v>
      </c>
      <c r="Q44" s="155">
        <f t="shared" si="5"/>
        <v>0</v>
      </c>
      <c r="R44" s="155"/>
      <c r="S44" s="155" t="s">
        <v>153</v>
      </c>
      <c r="T44" s="156" t="s">
        <v>129</v>
      </c>
      <c r="U44" s="157">
        <v>0.80117000000000005</v>
      </c>
      <c r="V44" s="157">
        <f t="shared" si="6"/>
        <v>9.61</v>
      </c>
      <c r="W44" s="157"/>
      <c r="X44" s="158"/>
      <c r="Y44" s="1103"/>
      <c r="Z44" s="1103"/>
      <c r="AA44" s="158"/>
      <c r="AB44" s="158"/>
      <c r="AC44" s="158"/>
      <c r="AD44" s="158"/>
      <c r="AE44" s="158"/>
      <c r="AF44" s="158"/>
      <c r="AG44" s="158" t="s">
        <v>116</v>
      </c>
      <c r="AH44" s="158"/>
      <c r="AI44" s="158"/>
      <c r="AJ44" s="158"/>
      <c r="AK44" s="158"/>
      <c r="AL44" s="158"/>
      <c r="AM44" s="158"/>
      <c r="AN44" s="158"/>
      <c r="AO44" s="158"/>
      <c r="AP44" s="158"/>
      <c r="AQ44" s="158"/>
      <c r="AR44" s="158"/>
      <c r="AS44" s="158"/>
      <c r="AT44" s="158"/>
      <c r="AU44" s="158"/>
      <c r="AV44" s="158"/>
      <c r="AW44" s="158"/>
      <c r="AX44" s="158"/>
      <c r="AY44" s="158"/>
      <c r="AZ44" s="158"/>
      <c r="BA44" s="158"/>
      <c r="BB44" s="158"/>
      <c r="BC44" s="158"/>
      <c r="BD44" s="158"/>
      <c r="BE44" s="158"/>
      <c r="BF44" s="158"/>
      <c r="BG44" s="158"/>
      <c r="BH44" s="158"/>
    </row>
    <row r="45" spans="1:60" outlineLevel="1">
      <c r="A45" s="150">
        <v>36</v>
      </c>
      <c r="B45" s="151" t="s">
        <v>190</v>
      </c>
      <c r="C45" s="152" t="s">
        <v>191</v>
      </c>
      <c r="D45" s="153" t="s">
        <v>114</v>
      </c>
      <c r="E45" s="154">
        <v>30</v>
      </c>
      <c r="F45" s="1105">
        <v>0</v>
      </c>
      <c r="G45" s="155">
        <f t="shared" si="0"/>
        <v>0</v>
      </c>
      <c r="H45" s="1105">
        <v>0</v>
      </c>
      <c r="I45" s="155">
        <f t="shared" si="1"/>
        <v>0</v>
      </c>
      <c r="J45" s="1105">
        <v>0</v>
      </c>
      <c r="K45" s="155">
        <f t="shared" si="2"/>
        <v>0</v>
      </c>
      <c r="L45" s="155">
        <v>15</v>
      </c>
      <c r="M45" s="155">
        <f t="shared" si="3"/>
        <v>0</v>
      </c>
      <c r="N45" s="155">
        <v>1E-3</v>
      </c>
      <c r="O45" s="155">
        <f t="shared" si="4"/>
        <v>0.03</v>
      </c>
      <c r="P45" s="155">
        <v>0</v>
      </c>
      <c r="Q45" s="155">
        <f t="shared" si="5"/>
        <v>0</v>
      </c>
      <c r="R45" s="155"/>
      <c r="S45" s="155" t="s">
        <v>153</v>
      </c>
      <c r="T45" s="156" t="s">
        <v>129</v>
      </c>
      <c r="U45" s="157">
        <v>0.80117000000000005</v>
      </c>
      <c r="V45" s="157">
        <f t="shared" si="6"/>
        <v>24.04</v>
      </c>
      <c r="W45" s="157"/>
      <c r="X45" s="158"/>
      <c r="Y45" s="1103"/>
      <c r="Z45" s="1103"/>
      <c r="AA45" s="158"/>
      <c r="AB45" s="158"/>
      <c r="AC45" s="158"/>
      <c r="AD45" s="158"/>
      <c r="AE45" s="158"/>
      <c r="AF45" s="158"/>
      <c r="AG45" s="158" t="s">
        <v>116</v>
      </c>
      <c r="AH45" s="158"/>
      <c r="AI45" s="158"/>
      <c r="AJ45" s="158"/>
      <c r="AK45" s="158"/>
      <c r="AL45" s="158"/>
      <c r="AM45" s="158"/>
      <c r="AN45" s="158"/>
      <c r="AO45" s="158"/>
      <c r="AP45" s="158"/>
      <c r="AQ45" s="158"/>
      <c r="AR45" s="158"/>
      <c r="AS45" s="158"/>
      <c r="AT45" s="158"/>
      <c r="AU45" s="158"/>
      <c r="AV45" s="158"/>
      <c r="AW45" s="158"/>
      <c r="AX45" s="158"/>
      <c r="AY45" s="158"/>
      <c r="AZ45" s="158"/>
      <c r="BA45" s="158"/>
      <c r="BB45" s="158"/>
      <c r="BC45" s="158"/>
      <c r="BD45" s="158"/>
      <c r="BE45" s="158"/>
      <c r="BF45" s="158"/>
      <c r="BG45" s="158"/>
      <c r="BH45" s="158"/>
    </row>
    <row r="46" spans="1:60" ht="22.5" outlineLevel="1">
      <c r="A46" s="150">
        <v>37</v>
      </c>
      <c r="B46" s="151" t="s">
        <v>192</v>
      </c>
      <c r="C46" s="152" t="s">
        <v>193</v>
      </c>
      <c r="D46" s="153" t="s">
        <v>136</v>
      </c>
      <c r="E46" s="154">
        <v>940</v>
      </c>
      <c r="F46" s="1105">
        <v>0</v>
      </c>
      <c r="G46" s="155">
        <f t="shared" si="0"/>
        <v>0</v>
      </c>
      <c r="H46" s="1105">
        <v>0</v>
      </c>
      <c r="I46" s="155">
        <f t="shared" si="1"/>
        <v>0</v>
      </c>
      <c r="J46" s="1105">
        <v>0</v>
      </c>
      <c r="K46" s="155">
        <f t="shared" si="2"/>
        <v>0</v>
      </c>
      <c r="L46" s="155">
        <v>15</v>
      </c>
      <c r="M46" s="155">
        <f t="shared" si="3"/>
        <v>0</v>
      </c>
      <c r="N46" s="155">
        <v>1.6000000000000001E-4</v>
      </c>
      <c r="O46" s="155">
        <f t="shared" si="4"/>
        <v>0.15</v>
      </c>
      <c r="P46" s="155">
        <v>0</v>
      </c>
      <c r="Q46" s="155">
        <f t="shared" si="5"/>
        <v>0</v>
      </c>
      <c r="R46" s="155"/>
      <c r="S46" s="155" t="s">
        <v>153</v>
      </c>
      <c r="T46" s="156" t="s">
        <v>129</v>
      </c>
      <c r="U46" s="157">
        <v>7.0000000000000007E-2</v>
      </c>
      <c r="V46" s="157">
        <f t="shared" si="6"/>
        <v>65.8</v>
      </c>
      <c r="W46" s="157"/>
      <c r="X46" s="158"/>
      <c r="Y46" s="1103"/>
      <c r="Z46" s="1103"/>
      <c r="AA46" s="158"/>
      <c r="AB46" s="158"/>
      <c r="AC46" s="158"/>
      <c r="AD46" s="158"/>
      <c r="AE46" s="158"/>
      <c r="AF46" s="158"/>
      <c r="AG46" s="158" t="s">
        <v>116</v>
      </c>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row>
    <row r="47" spans="1:60" outlineLevel="1">
      <c r="A47" s="150">
        <v>38</v>
      </c>
      <c r="B47" s="151" t="s">
        <v>194</v>
      </c>
      <c r="C47" s="152" t="s">
        <v>195</v>
      </c>
      <c r="D47" s="153" t="s">
        <v>114</v>
      </c>
      <c r="E47" s="154">
        <v>50</v>
      </c>
      <c r="F47" s="1105">
        <v>0</v>
      </c>
      <c r="G47" s="155">
        <f t="shared" si="0"/>
        <v>0</v>
      </c>
      <c r="H47" s="1105">
        <v>0</v>
      </c>
      <c r="I47" s="155">
        <f t="shared" si="1"/>
        <v>0</v>
      </c>
      <c r="J47" s="1105">
        <v>0</v>
      </c>
      <c r="K47" s="155">
        <f t="shared" si="2"/>
        <v>0</v>
      </c>
      <c r="L47" s="155">
        <v>15</v>
      </c>
      <c r="M47" s="155">
        <f t="shared" si="3"/>
        <v>0</v>
      </c>
      <c r="N47" s="155">
        <v>5.0000000000000001E-4</v>
      </c>
      <c r="O47" s="155">
        <f t="shared" si="4"/>
        <v>0.03</v>
      </c>
      <c r="P47" s="155">
        <v>0</v>
      </c>
      <c r="Q47" s="155">
        <f t="shared" si="5"/>
        <v>0</v>
      </c>
      <c r="R47" s="155"/>
      <c r="S47" s="155" t="s">
        <v>153</v>
      </c>
      <c r="T47" s="156" t="s">
        <v>129</v>
      </c>
      <c r="U47" s="157">
        <v>0</v>
      </c>
      <c r="V47" s="157">
        <f t="shared" si="6"/>
        <v>0</v>
      </c>
      <c r="W47" s="157"/>
      <c r="X47" s="158"/>
      <c r="Y47" s="1103"/>
      <c r="Z47" s="1103"/>
      <c r="AA47" s="158"/>
      <c r="AB47" s="158"/>
      <c r="AC47" s="158"/>
      <c r="AD47" s="158"/>
      <c r="AE47" s="158"/>
      <c r="AF47" s="158"/>
      <c r="AG47" s="158" t="s">
        <v>116</v>
      </c>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row>
    <row r="48" spans="1:60" ht="22.5" outlineLevel="1">
      <c r="A48" s="150">
        <v>39</v>
      </c>
      <c r="B48" s="151" t="s">
        <v>196</v>
      </c>
      <c r="C48" s="152" t="s">
        <v>197</v>
      </c>
      <c r="D48" s="153" t="s">
        <v>136</v>
      </c>
      <c r="E48" s="154">
        <v>85</v>
      </c>
      <c r="F48" s="1105">
        <v>0</v>
      </c>
      <c r="G48" s="155">
        <f t="shared" si="0"/>
        <v>0</v>
      </c>
      <c r="H48" s="1105">
        <v>0</v>
      </c>
      <c r="I48" s="155">
        <f t="shared" si="1"/>
        <v>0</v>
      </c>
      <c r="J48" s="1105">
        <v>0</v>
      </c>
      <c r="K48" s="155">
        <f t="shared" si="2"/>
        <v>0</v>
      </c>
      <c r="L48" s="155">
        <v>15</v>
      </c>
      <c r="M48" s="155">
        <f t="shared" si="3"/>
        <v>0</v>
      </c>
      <c r="N48" s="155">
        <v>1.9000000000000001E-4</v>
      </c>
      <c r="O48" s="155">
        <f t="shared" si="4"/>
        <v>0.02</v>
      </c>
      <c r="P48" s="155">
        <v>0</v>
      </c>
      <c r="Q48" s="155">
        <f t="shared" si="5"/>
        <v>0</v>
      </c>
      <c r="R48" s="155"/>
      <c r="S48" s="155" t="s">
        <v>153</v>
      </c>
      <c r="T48" s="156" t="s">
        <v>129</v>
      </c>
      <c r="U48" s="157">
        <v>7.0000000000000007E-2</v>
      </c>
      <c r="V48" s="157">
        <f t="shared" si="6"/>
        <v>5.95</v>
      </c>
      <c r="W48" s="157"/>
      <c r="X48" s="158"/>
      <c r="Y48" s="1103"/>
      <c r="Z48" s="1103"/>
      <c r="AA48" s="158"/>
      <c r="AB48" s="158"/>
      <c r="AC48" s="158"/>
      <c r="AD48" s="158"/>
      <c r="AE48" s="158"/>
      <c r="AF48" s="158"/>
      <c r="AG48" s="158" t="s">
        <v>116</v>
      </c>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row>
    <row r="49" spans="1:60" ht="22.5" outlineLevel="1">
      <c r="A49" s="150">
        <v>40</v>
      </c>
      <c r="B49" s="151" t="s">
        <v>198</v>
      </c>
      <c r="C49" s="152" t="s">
        <v>199</v>
      </c>
      <c r="D49" s="153" t="s">
        <v>136</v>
      </c>
      <c r="E49" s="154">
        <v>20</v>
      </c>
      <c r="F49" s="1105">
        <v>0</v>
      </c>
      <c r="G49" s="155">
        <f t="shared" si="0"/>
        <v>0</v>
      </c>
      <c r="H49" s="1105">
        <v>0</v>
      </c>
      <c r="I49" s="155">
        <f t="shared" si="1"/>
        <v>0</v>
      </c>
      <c r="J49" s="1105">
        <v>0</v>
      </c>
      <c r="K49" s="155">
        <f t="shared" si="2"/>
        <v>0</v>
      </c>
      <c r="L49" s="155">
        <v>15</v>
      </c>
      <c r="M49" s="155">
        <f t="shared" si="3"/>
        <v>0</v>
      </c>
      <c r="N49" s="155">
        <v>1.7000000000000001E-4</v>
      </c>
      <c r="O49" s="155">
        <f t="shared" si="4"/>
        <v>0</v>
      </c>
      <c r="P49" s="155">
        <v>0</v>
      </c>
      <c r="Q49" s="155">
        <f t="shared" si="5"/>
        <v>0</v>
      </c>
      <c r="R49" s="155"/>
      <c r="S49" s="155" t="s">
        <v>153</v>
      </c>
      <c r="T49" s="156" t="s">
        <v>129</v>
      </c>
      <c r="U49" s="157">
        <v>7.0000000000000007E-2</v>
      </c>
      <c r="V49" s="157">
        <f t="shared" si="6"/>
        <v>1.4</v>
      </c>
      <c r="W49" s="157"/>
      <c r="X49" s="158"/>
      <c r="Y49" s="1103"/>
      <c r="Z49" s="1103"/>
      <c r="AA49" s="158"/>
      <c r="AB49" s="158"/>
      <c r="AC49" s="158"/>
      <c r="AD49" s="158"/>
      <c r="AE49" s="158"/>
      <c r="AF49" s="158"/>
      <c r="AG49" s="158" t="s">
        <v>116</v>
      </c>
      <c r="AH49" s="158"/>
      <c r="AI49" s="158"/>
      <c r="AJ49" s="158"/>
      <c r="AK49" s="158"/>
      <c r="AL49" s="158"/>
      <c r="AM49" s="158"/>
      <c r="AN49" s="158"/>
      <c r="AO49" s="158"/>
      <c r="AP49" s="158"/>
      <c r="AQ49" s="158"/>
      <c r="AR49" s="158"/>
      <c r="AS49" s="158"/>
      <c r="AT49" s="158"/>
      <c r="AU49" s="158"/>
      <c r="AV49" s="158"/>
      <c r="AW49" s="158"/>
      <c r="AX49" s="158"/>
      <c r="AY49" s="158"/>
      <c r="AZ49" s="158"/>
      <c r="BA49" s="158"/>
      <c r="BB49" s="158"/>
      <c r="BC49" s="158"/>
      <c r="BD49" s="158"/>
      <c r="BE49" s="158"/>
      <c r="BF49" s="158"/>
      <c r="BG49" s="158"/>
      <c r="BH49" s="158"/>
    </row>
    <row r="50" spans="1:60" ht="22.5" outlineLevel="1">
      <c r="A50" s="150">
        <v>41</v>
      </c>
      <c r="B50" s="151" t="s">
        <v>200</v>
      </c>
      <c r="C50" s="152" t="s">
        <v>201</v>
      </c>
      <c r="D50" s="153" t="s">
        <v>136</v>
      </c>
      <c r="E50" s="154">
        <v>36</v>
      </c>
      <c r="F50" s="1105">
        <v>0</v>
      </c>
      <c r="G50" s="155">
        <f t="shared" si="0"/>
        <v>0</v>
      </c>
      <c r="H50" s="1105">
        <v>0</v>
      </c>
      <c r="I50" s="155">
        <f t="shared" si="1"/>
        <v>0</v>
      </c>
      <c r="J50" s="1105">
        <v>0</v>
      </c>
      <c r="K50" s="155">
        <f t="shared" si="2"/>
        <v>0</v>
      </c>
      <c r="L50" s="155">
        <v>15</v>
      </c>
      <c r="M50" s="155">
        <f t="shared" si="3"/>
        <v>0</v>
      </c>
      <c r="N50" s="155">
        <v>2.6000000000000003E-4</v>
      </c>
      <c r="O50" s="155">
        <f t="shared" si="4"/>
        <v>0.01</v>
      </c>
      <c r="P50" s="155">
        <v>0</v>
      </c>
      <c r="Q50" s="155">
        <f t="shared" si="5"/>
        <v>0</v>
      </c>
      <c r="R50" s="155"/>
      <c r="S50" s="155" t="s">
        <v>153</v>
      </c>
      <c r="T50" s="156" t="s">
        <v>129</v>
      </c>
      <c r="U50" s="157">
        <v>0.08</v>
      </c>
      <c r="V50" s="157">
        <f t="shared" si="6"/>
        <v>2.88</v>
      </c>
      <c r="W50" s="157"/>
      <c r="X50" s="158"/>
      <c r="Y50" s="1103"/>
      <c r="Z50" s="1103"/>
      <c r="AA50" s="158"/>
      <c r="AB50" s="158"/>
      <c r="AC50" s="158"/>
      <c r="AD50" s="158"/>
      <c r="AE50" s="158"/>
      <c r="AF50" s="158"/>
      <c r="AG50" s="158" t="s">
        <v>116</v>
      </c>
      <c r="AH50" s="158"/>
      <c r="AI50" s="158"/>
      <c r="AJ50" s="158"/>
      <c r="AK50" s="158"/>
      <c r="AL50" s="158"/>
      <c r="AM50" s="158"/>
      <c r="AN50" s="158"/>
      <c r="AO50" s="158"/>
      <c r="AP50" s="158"/>
      <c r="AQ50" s="158"/>
      <c r="AR50" s="158"/>
      <c r="AS50" s="158"/>
      <c r="AT50" s="158"/>
      <c r="AU50" s="158"/>
      <c r="AV50" s="158"/>
      <c r="AW50" s="158"/>
      <c r="AX50" s="158"/>
      <c r="AY50" s="158"/>
      <c r="AZ50" s="158"/>
      <c r="BA50" s="158"/>
      <c r="BB50" s="158"/>
      <c r="BC50" s="158"/>
      <c r="BD50" s="158"/>
      <c r="BE50" s="158"/>
      <c r="BF50" s="158"/>
      <c r="BG50" s="158"/>
      <c r="BH50" s="158"/>
    </row>
    <row r="51" spans="1:60" ht="22.5" outlineLevel="1">
      <c r="A51" s="150">
        <v>42</v>
      </c>
      <c r="B51" s="151" t="s">
        <v>202</v>
      </c>
      <c r="C51" s="152" t="s">
        <v>203</v>
      </c>
      <c r="D51" s="153" t="s">
        <v>136</v>
      </c>
      <c r="E51" s="154">
        <v>176</v>
      </c>
      <c r="F51" s="1105">
        <v>0</v>
      </c>
      <c r="G51" s="155">
        <f t="shared" si="0"/>
        <v>0</v>
      </c>
      <c r="H51" s="1105">
        <v>0</v>
      </c>
      <c r="I51" s="155">
        <f t="shared" si="1"/>
        <v>0</v>
      </c>
      <c r="J51" s="1105">
        <v>0</v>
      </c>
      <c r="K51" s="155">
        <f t="shared" si="2"/>
        <v>0</v>
      </c>
      <c r="L51" s="155">
        <v>15</v>
      </c>
      <c r="M51" s="155">
        <f t="shared" si="3"/>
        <v>0</v>
      </c>
      <c r="N51" s="155">
        <v>1.0600000000000002E-3</v>
      </c>
      <c r="O51" s="155">
        <f t="shared" si="4"/>
        <v>0.19</v>
      </c>
      <c r="P51" s="155">
        <v>0</v>
      </c>
      <c r="Q51" s="155">
        <f t="shared" si="5"/>
        <v>0</v>
      </c>
      <c r="R51" s="155"/>
      <c r="S51" s="155" t="s">
        <v>153</v>
      </c>
      <c r="T51" s="156" t="s">
        <v>129</v>
      </c>
      <c r="U51" s="157">
        <v>0.11</v>
      </c>
      <c r="V51" s="157">
        <f t="shared" si="6"/>
        <v>19.36</v>
      </c>
      <c r="W51" s="157"/>
      <c r="X51" s="158"/>
      <c r="Y51" s="1103"/>
      <c r="Z51" s="1103"/>
      <c r="AA51" s="158"/>
      <c r="AB51" s="158"/>
      <c r="AC51" s="158"/>
      <c r="AD51" s="158"/>
      <c r="AE51" s="158"/>
      <c r="AF51" s="158"/>
      <c r="AG51" s="158" t="s">
        <v>116</v>
      </c>
      <c r="AH51" s="158"/>
      <c r="AI51" s="158"/>
      <c r="AJ51" s="158"/>
      <c r="AK51" s="158"/>
      <c r="AL51" s="158"/>
      <c r="AM51" s="158"/>
      <c r="AN51" s="158"/>
      <c r="AO51" s="158"/>
      <c r="AP51" s="158"/>
      <c r="AQ51" s="158"/>
      <c r="AR51" s="158"/>
      <c r="AS51" s="158"/>
      <c r="AT51" s="158"/>
      <c r="AU51" s="158"/>
      <c r="AV51" s="158"/>
      <c r="AW51" s="158"/>
      <c r="AX51" s="158"/>
      <c r="AY51" s="158"/>
      <c r="AZ51" s="158"/>
      <c r="BA51" s="158"/>
      <c r="BB51" s="158"/>
      <c r="BC51" s="158"/>
      <c r="BD51" s="158"/>
      <c r="BE51" s="158"/>
      <c r="BF51" s="158"/>
      <c r="BG51" s="158"/>
      <c r="BH51" s="158"/>
    </row>
    <row r="52" spans="1:60" outlineLevel="1">
      <c r="A52" s="150">
        <v>43</v>
      </c>
      <c r="B52" s="151" t="s">
        <v>204</v>
      </c>
      <c r="C52" s="152" t="s">
        <v>205</v>
      </c>
      <c r="D52" s="153" t="s">
        <v>114</v>
      </c>
      <c r="E52" s="154">
        <v>60</v>
      </c>
      <c r="F52" s="1105">
        <v>0</v>
      </c>
      <c r="G52" s="155">
        <f t="shared" si="0"/>
        <v>0</v>
      </c>
      <c r="H52" s="1105">
        <v>0</v>
      </c>
      <c r="I52" s="155">
        <f t="shared" si="1"/>
        <v>0</v>
      </c>
      <c r="J52" s="1105">
        <v>0</v>
      </c>
      <c r="K52" s="155">
        <f t="shared" si="2"/>
        <v>0</v>
      </c>
      <c r="L52" s="155">
        <v>15</v>
      </c>
      <c r="M52" s="155">
        <f t="shared" si="3"/>
        <v>0</v>
      </c>
      <c r="N52" s="155">
        <v>0</v>
      </c>
      <c r="O52" s="155">
        <f t="shared" si="4"/>
        <v>0</v>
      </c>
      <c r="P52" s="155">
        <v>0</v>
      </c>
      <c r="Q52" s="155">
        <f t="shared" si="5"/>
        <v>0</v>
      </c>
      <c r="R52" s="155"/>
      <c r="S52" s="155" t="s">
        <v>153</v>
      </c>
      <c r="T52" s="156" t="s">
        <v>129</v>
      </c>
      <c r="U52" s="157">
        <v>0</v>
      </c>
      <c r="V52" s="157">
        <f t="shared" si="6"/>
        <v>0</v>
      </c>
      <c r="W52" s="157"/>
      <c r="X52" s="158"/>
      <c r="Y52" s="1103"/>
      <c r="Z52" s="1103"/>
      <c r="AA52" s="158"/>
      <c r="AB52" s="158"/>
      <c r="AC52" s="158"/>
      <c r="AD52" s="158"/>
      <c r="AE52" s="158"/>
      <c r="AF52" s="158"/>
      <c r="AG52" s="158" t="s">
        <v>116</v>
      </c>
      <c r="AH52" s="158"/>
      <c r="AI52" s="158"/>
      <c r="AJ52" s="158"/>
      <c r="AK52" s="158"/>
      <c r="AL52" s="158"/>
      <c r="AM52" s="158"/>
      <c r="AN52" s="158"/>
      <c r="AO52" s="158"/>
      <c r="AP52" s="158"/>
      <c r="AQ52" s="158"/>
      <c r="AR52" s="158"/>
      <c r="AS52" s="158"/>
      <c r="AT52" s="158"/>
      <c r="AU52" s="158"/>
      <c r="AV52" s="158"/>
      <c r="AW52" s="158"/>
      <c r="AX52" s="158"/>
      <c r="AY52" s="158"/>
      <c r="AZ52" s="158"/>
      <c r="BA52" s="158"/>
      <c r="BB52" s="158"/>
      <c r="BC52" s="158"/>
      <c r="BD52" s="158"/>
      <c r="BE52" s="158"/>
      <c r="BF52" s="158"/>
      <c r="BG52" s="158"/>
      <c r="BH52" s="158"/>
    </row>
    <row r="53" spans="1:60" outlineLevel="1">
      <c r="A53" s="150">
        <v>44</v>
      </c>
      <c r="B53" s="151" t="s">
        <v>206</v>
      </c>
      <c r="C53" s="152" t="s">
        <v>207</v>
      </c>
      <c r="D53" s="153" t="s">
        <v>114</v>
      </c>
      <c r="E53" s="154">
        <v>20</v>
      </c>
      <c r="F53" s="1105">
        <v>0</v>
      </c>
      <c r="G53" s="155">
        <f t="shared" si="0"/>
        <v>0</v>
      </c>
      <c r="H53" s="1105">
        <v>0</v>
      </c>
      <c r="I53" s="155">
        <f t="shared" si="1"/>
        <v>0</v>
      </c>
      <c r="J53" s="1105">
        <v>0</v>
      </c>
      <c r="K53" s="155">
        <f t="shared" si="2"/>
        <v>0</v>
      </c>
      <c r="L53" s="155">
        <v>15</v>
      </c>
      <c r="M53" s="155">
        <f t="shared" si="3"/>
        <v>0</v>
      </c>
      <c r="N53" s="155">
        <v>0</v>
      </c>
      <c r="O53" s="155">
        <f t="shared" si="4"/>
        <v>0</v>
      </c>
      <c r="P53" s="155">
        <v>0</v>
      </c>
      <c r="Q53" s="155">
        <f t="shared" si="5"/>
        <v>0</v>
      </c>
      <c r="R53" s="155"/>
      <c r="S53" s="155" t="s">
        <v>153</v>
      </c>
      <c r="T53" s="156" t="s">
        <v>129</v>
      </c>
      <c r="U53" s="157">
        <v>0</v>
      </c>
      <c r="V53" s="157">
        <f t="shared" si="6"/>
        <v>0</v>
      </c>
      <c r="W53" s="157"/>
      <c r="X53" s="158"/>
      <c r="Y53" s="1103"/>
      <c r="Z53" s="1103"/>
      <c r="AA53" s="158"/>
      <c r="AB53" s="158"/>
      <c r="AC53" s="158"/>
      <c r="AD53" s="158"/>
      <c r="AE53" s="158"/>
      <c r="AF53" s="158"/>
      <c r="AG53" s="158" t="s">
        <v>116</v>
      </c>
      <c r="AH53" s="158"/>
      <c r="AI53" s="158"/>
      <c r="AJ53" s="158"/>
      <c r="AK53" s="158"/>
      <c r="AL53" s="158"/>
      <c r="AM53" s="158"/>
      <c r="AN53" s="158"/>
      <c r="AO53" s="158"/>
      <c r="AP53" s="158"/>
      <c r="AQ53" s="158"/>
      <c r="AR53" s="158"/>
      <c r="AS53" s="158"/>
      <c r="AT53" s="158"/>
      <c r="AU53" s="158"/>
      <c r="AV53" s="158"/>
      <c r="AW53" s="158"/>
      <c r="AX53" s="158"/>
      <c r="AY53" s="158"/>
      <c r="AZ53" s="158"/>
      <c r="BA53" s="158"/>
      <c r="BB53" s="158"/>
      <c r="BC53" s="158"/>
      <c r="BD53" s="158"/>
      <c r="BE53" s="158"/>
      <c r="BF53" s="158"/>
      <c r="BG53" s="158"/>
      <c r="BH53" s="158"/>
    </row>
    <row r="54" spans="1:60" outlineLevel="1">
      <c r="A54" s="150">
        <v>45</v>
      </c>
      <c r="B54" s="151" t="s">
        <v>208</v>
      </c>
      <c r="C54" s="152" t="s">
        <v>209</v>
      </c>
      <c r="D54" s="153" t="s">
        <v>114</v>
      </c>
      <c r="E54" s="154">
        <v>2</v>
      </c>
      <c r="F54" s="1105">
        <v>0</v>
      </c>
      <c r="G54" s="155">
        <f t="shared" si="0"/>
        <v>0</v>
      </c>
      <c r="H54" s="1105">
        <v>0</v>
      </c>
      <c r="I54" s="155">
        <f t="shared" si="1"/>
        <v>0</v>
      </c>
      <c r="J54" s="1105">
        <v>0</v>
      </c>
      <c r="K54" s="155">
        <f t="shared" si="2"/>
        <v>0</v>
      </c>
      <c r="L54" s="155">
        <v>15</v>
      </c>
      <c r="M54" s="155">
        <f t="shared" si="3"/>
        <v>0</v>
      </c>
      <c r="N54" s="155">
        <v>1E-4</v>
      </c>
      <c r="O54" s="155">
        <f t="shared" si="4"/>
        <v>0</v>
      </c>
      <c r="P54" s="155">
        <v>0</v>
      </c>
      <c r="Q54" s="155">
        <f t="shared" si="5"/>
        <v>0</v>
      </c>
      <c r="R54" s="155"/>
      <c r="S54" s="155" t="s">
        <v>153</v>
      </c>
      <c r="T54" s="156" t="s">
        <v>129</v>
      </c>
      <c r="U54" s="157">
        <v>0</v>
      </c>
      <c r="V54" s="157">
        <f t="shared" si="6"/>
        <v>0</v>
      </c>
      <c r="W54" s="157"/>
      <c r="X54" s="158"/>
      <c r="Y54" s="1103"/>
      <c r="Z54" s="1103"/>
      <c r="AA54" s="158"/>
      <c r="AB54" s="158"/>
      <c r="AC54" s="158"/>
      <c r="AD54" s="158"/>
      <c r="AE54" s="158"/>
      <c r="AF54" s="158"/>
      <c r="AG54" s="158" t="s">
        <v>116</v>
      </c>
      <c r="AH54" s="158"/>
      <c r="AI54" s="158"/>
      <c r="AJ54" s="158"/>
      <c r="AK54" s="158"/>
      <c r="AL54" s="158"/>
      <c r="AM54" s="158"/>
      <c r="AN54" s="158"/>
      <c r="AO54" s="158"/>
      <c r="AP54" s="158"/>
      <c r="AQ54" s="158"/>
      <c r="AR54" s="158"/>
      <c r="AS54" s="158"/>
      <c r="AT54" s="158"/>
      <c r="AU54" s="158"/>
      <c r="AV54" s="158"/>
      <c r="AW54" s="158"/>
      <c r="AX54" s="158"/>
      <c r="AY54" s="158"/>
      <c r="AZ54" s="158"/>
      <c r="BA54" s="158"/>
      <c r="BB54" s="158"/>
      <c r="BC54" s="158"/>
      <c r="BD54" s="158"/>
      <c r="BE54" s="158"/>
      <c r="BF54" s="158"/>
      <c r="BG54" s="158"/>
      <c r="BH54" s="158"/>
    </row>
    <row r="55" spans="1:60" outlineLevel="1">
      <c r="A55" s="150">
        <v>46</v>
      </c>
      <c r="B55" s="151" t="s">
        <v>210</v>
      </c>
      <c r="C55" s="152" t="s">
        <v>211</v>
      </c>
      <c r="D55" s="153" t="s">
        <v>212</v>
      </c>
      <c r="E55" s="154">
        <v>1</v>
      </c>
      <c r="F55" s="1105">
        <v>0</v>
      </c>
      <c r="G55" s="155">
        <f t="shared" si="0"/>
        <v>0</v>
      </c>
      <c r="H55" s="1105">
        <v>0</v>
      </c>
      <c r="I55" s="155">
        <f t="shared" si="1"/>
        <v>0</v>
      </c>
      <c r="J55" s="1105">
        <v>0</v>
      </c>
      <c r="K55" s="155">
        <f t="shared" si="2"/>
        <v>0</v>
      </c>
      <c r="L55" s="155">
        <v>15</v>
      </c>
      <c r="M55" s="155">
        <f t="shared" si="3"/>
        <v>0</v>
      </c>
      <c r="N55" s="155">
        <v>0</v>
      </c>
      <c r="O55" s="155">
        <f t="shared" si="4"/>
        <v>0</v>
      </c>
      <c r="P55" s="155">
        <v>0</v>
      </c>
      <c r="Q55" s="155">
        <f t="shared" si="5"/>
        <v>0</v>
      </c>
      <c r="R55" s="155"/>
      <c r="S55" s="155" t="s">
        <v>153</v>
      </c>
      <c r="T55" s="156" t="s">
        <v>129</v>
      </c>
      <c r="U55" s="157">
        <v>0</v>
      </c>
      <c r="V55" s="157">
        <f t="shared" si="6"/>
        <v>0</v>
      </c>
      <c r="W55" s="157"/>
      <c r="X55" s="158"/>
      <c r="Y55" s="1103"/>
      <c r="Z55" s="1103"/>
      <c r="AA55" s="158"/>
      <c r="AB55" s="158"/>
      <c r="AC55" s="158"/>
      <c r="AD55" s="158"/>
      <c r="AE55" s="158"/>
      <c r="AF55" s="158"/>
      <c r="AG55" s="158" t="s">
        <v>116</v>
      </c>
      <c r="AH55" s="158"/>
      <c r="AI55" s="158"/>
      <c r="AJ55" s="158"/>
      <c r="AK55" s="158"/>
      <c r="AL55" s="158"/>
      <c r="AM55" s="158"/>
      <c r="AN55" s="158"/>
      <c r="AO55" s="158"/>
      <c r="AP55" s="158"/>
      <c r="AQ55" s="158"/>
      <c r="AR55" s="158"/>
      <c r="AS55" s="158"/>
      <c r="AT55" s="158"/>
      <c r="AU55" s="158"/>
      <c r="AV55" s="158"/>
      <c r="AW55" s="158"/>
      <c r="AX55" s="158"/>
      <c r="AY55" s="158"/>
      <c r="AZ55" s="158"/>
      <c r="BA55" s="158"/>
      <c r="BB55" s="158"/>
      <c r="BC55" s="158"/>
      <c r="BD55" s="158"/>
      <c r="BE55" s="158"/>
      <c r="BF55" s="158"/>
      <c r="BG55" s="158"/>
      <c r="BH55" s="158"/>
    </row>
    <row r="56" spans="1:60" ht="22.5" outlineLevel="1">
      <c r="A56" s="150">
        <v>47</v>
      </c>
      <c r="B56" s="151" t="s">
        <v>213</v>
      </c>
      <c r="C56" s="152" t="s">
        <v>214</v>
      </c>
      <c r="D56" s="153" t="s">
        <v>212</v>
      </c>
      <c r="E56" s="154">
        <v>1</v>
      </c>
      <c r="F56" s="1105">
        <v>0</v>
      </c>
      <c r="G56" s="155">
        <f t="shared" si="0"/>
        <v>0</v>
      </c>
      <c r="H56" s="1105">
        <v>0</v>
      </c>
      <c r="I56" s="155">
        <f t="shared" si="1"/>
        <v>0</v>
      </c>
      <c r="J56" s="1105">
        <v>0</v>
      </c>
      <c r="K56" s="155">
        <f t="shared" si="2"/>
        <v>0</v>
      </c>
      <c r="L56" s="155">
        <v>15</v>
      </c>
      <c r="M56" s="155">
        <f t="shared" si="3"/>
        <v>0</v>
      </c>
      <c r="N56" s="155">
        <v>0</v>
      </c>
      <c r="O56" s="155">
        <f t="shared" si="4"/>
        <v>0</v>
      </c>
      <c r="P56" s="155">
        <v>0</v>
      </c>
      <c r="Q56" s="155">
        <f t="shared" si="5"/>
        <v>0</v>
      </c>
      <c r="R56" s="155"/>
      <c r="S56" s="155" t="s">
        <v>153</v>
      </c>
      <c r="T56" s="156" t="s">
        <v>129</v>
      </c>
      <c r="U56" s="157">
        <v>0</v>
      </c>
      <c r="V56" s="157">
        <f t="shared" si="6"/>
        <v>0</v>
      </c>
      <c r="W56" s="157"/>
      <c r="X56" s="158"/>
      <c r="Y56" s="1103"/>
      <c r="Z56" s="1103"/>
      <c r="AA56" s="158"/>
      <c r="AB56" s="158"/>
      <c r="AC56" s="158"/>
      <c r="AD56" s="158"/>
      <c r="AE56" s="158"/>
      <c r="AF56" s="158"/>
      <c r="AG56" s="158" t="s">
        <v>116</v>
      </c>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158"/>
      <c r="BD56" s="158"/>
      <c r="BE56" s="158"/>
      <c r="BF56" s="158"/>
      <c r="BG56" s="158"/>
      <c r="BH56" s="158"/>
    </row>
    <row r="57" spans="1:60" ht="22.5" outlineLevel="1">
      <c r="A57" s="150">
        <v>48</v>
      </c>
      <c r="B57" s="151" t="s">
        <v>215</v>
      </c>
      <c r="C57" s="152" t="s">
        <v>216</v>
      </c>
      <c r="D57" s="153" t="s">
        <v>114</v>
      </c>
      <c r="E57" s="154">
        <v>2</v>
      </c>
      <c r="F57" s="1105">
        <v>0</v>
      </c>
      <c r="G57" s="155">
        <f t="shared" si="0"/>
        <v>0</v>
      </c>
      <c r="H57" s="1105">
        <v>0</v>
      </c>
      <c r="I57" s="155">
        <f t="shared" si="1"/>
        <v>0</v>
      </c>
      <c r="J57" s="1105">
        <v>0</v>
      </c>
      <c r="K57" s="155">
        <f t="shared" si="2"/>
        <v>0</v>
      </c>
      <c r="L57" s="155">
        <v>15</v>
      </c>
      <c r="M57" s="155">
        <f t="shared" si="3"/>
        <v>0</v>
      </c>
      <c r="N57" s="155">
        <v>6.8000000000000005E-2</v>
      </c>
      <c r="O57" s="155">
        <f t="shared" si="4"/>
        <v>0.14000000000000001</v>
      </c>
      <c r="P57" s="155">
        <v>0</v>
      </c>
      <c r="Q57" s="155">
        <f t="shared" si="5"/>
        <v>0</v>
      </c>
      <c r="R57" s="155"/>
      <c r="S57" s="155" t="s">
        <v>153</v>
      </c>
      <c r="T57" s="156" t="s">
        <v>129</v>
      </c>
      <c r="U57" s="157">
        <v>0</v>
      </c>
      <c r="V57" s="157">
        <f t="shared" si="6"/>
        <v>0</v>
      </c>
      <c r="W57" s="157"/>
      <c r="X57" s="158"/>
      <c r="Y57" s="1103"/>
      <c r="Z57" s="1103"/>
      <c r="AA57" s="158"/>
      <c r="AB57" s="158"/>
      <c r="AC57" s="158"/>
      <c r="AD57" s="158"/>
      <c r="AE57" s="158"/>
      <c r="AF57" s="158"/>
      <c r="AG57" s="158" t="s">
        <v>116</v>
      </c>
      <c r="AH57" s="158"/>
      <c r="AI57" s="158"/>
      <c r="AJ57" s="158"/>
      <c r="AK57" s="158"/>
      <c r="AL57" s="158"/>
      <c r="AM57" s="158"/>
      <c r="AN57" s="158"/>
      <c r="AO57" s="158"/>
      <c r="AP57" s="158"/>
      <c r="AQ57" s="158"/>
      <c r="AR57" s="158"/>
      <c r="AS57" s="158"/>
      <c r="AT57" s="158"/>
      <c r="AU57" s="158"/>
      <c r="AV57" s="158"/>
      <c r="AW57" s="158"/>
      <c r="AX57" s="158"/>
      <c r="AY57" s="158"/>
      <c r="AZ57" s="158"/>
      <c r="BA57" s="158"/>
      <c r="BB57" s="158"/>
      <c r="BC57" s="158"/>
      <c r="BD57" s="158"/>
      <c r="BE57" s="158"/>
      <c r="BF57" s="158"/>
      <c r="BG57" s="158"/>
      <c r="BH57" s="158"/>
    </row>
    <row r="58" spans="1:60" ht="22.5" outlineLevel="1">
      <c r="A58" s="150">
        <v>49</v>
      </c>
      <c r="B58" s="151" t="s">
        <v>217</v>
      </c>
      <c r="C58" s="152" t="s">
        <v>218</v>
      </c>
      <c r="D58" s="153" t="s">
        <v>114</v>
      </c>
      <c r="E58" s="154">
        <v>10</v>
      </c>
      <c r="F58" s="1105">
        <v>0</v>
      </c>
      <c r="G58" s="155">
        <f t="shared" si="0"/>
        <v>0</v>
      </c>
      <c r="H58" s="1105">
        <v>0</v>
      </c>
      <c r="I58" s="155">
        <f t="shared" si="1"/>
        <v>0</v>
      </c>
      <c r="J58" s="1105">
        <v>0</v>
      </c>
      <c r="K58" s="155">
        <f t="shared" si="2"/>
        <v>0</v>
      </c>
      <c r="L58" s="155">
        <v>15</v>
      </c>
      <c r="M58" s="155">
        <f t="shared" si="3"/>
        <v>0</v>
      </c>
      <c r="N58" s="155">
        <v>6.8000000000000005E-2</v>
      </c>
      <c r="O58" s="155">
        <f t="shared" si="4"/>
        <v>0.68</v>
      </c>
      <c r="P58" s="155">
        <v>0</v>
      </c>
      <c r="Q58" s="155">
        <f t="shared" si="5"/>
        <v>0</v>
      </c>
      <c r="R58" s="155"/>
      <c r="S58" s="155" t="s">
        <v>153</v>
      </c>
      <c r="T58" s="156" t="s">
        <v>129</v>
      </c>
      <c r="U58" s="157">
        <v>0</v>
      </c>
      <c r="V58" s="157">
        <f t="shared" si="6"/>
        <v>0</v>
      </c>
      <c r="W58" s="157"/>
      <c r="X58" s="158"/>
      <c r="Y58" s="1103"/>
      <c r="Z58" s="1103"/>
      <c r="AA58" s="158"/>
      <c r="AB58" s="158"/>
      <c r="AC58" s="158"/>
      <c r="AD58" s="158"/>
      <c r="AE58" s="158"/>
      <c r="AF58" s="158"/>
      <c r="AG58" s="158" t="s">
        <v>116</v>
      </c>
      <c r="AH58" s="158"/>
      <c r="AI58" s="158"/>
      <c r="AJ58" s="158"/>
      <c r="AK58" s="158"/>
      <c r="AL58" s="158"/>
      <c r="AM58" s="158"/>
      <c r="AN58" s="158"/>
      <c r="AO58" s="158"/>
      <c r="AP58" s="158"/>
      <c r="AQ58" s="158"/>
      <c r="AR58" s="158"/>
      <c r="AS58" s="158"/>
      <c r="AT58" s="158"/>
      <c r="AU58" s="158"/>
      <c r="AV58" s="158"/>
      <c r="AW58" s="158"/>
      <c r="AX58" s="158"/>
      <c r="AY58" s="158"/>
      <c r="AZ58" s="158"/>
      <c r="BA58" s="158"/>
      <c r="BB58" s="158"/>
      <c r="BC58" s="158"/>
      <c r="BD58" s="158"/>
      <c r="BE58" s="158"/>
      <c r="BF58" s="158"/>
      <c r="BG58" s="158"/>
      <c r="BH58" s="158"/>
    </row>
    <row r="59" spans="1:60" outlineLevel="1">
      <c r="A59" s="150">
        <v>50</v>
      </c>
      <c r="B59" s="151" t="s">
        <v>219</v>
      </c>
      <c r="C59" s="152" t="s">
        <v>220</v>
      </c>
      <c r="D59" s="153" t="s">
        <v>114</v>
      </c>
      <c r="E59" s="154">
        <v>1</v>
      </c>
      <c r="F59" s="1105">
        <v>0</v>
      </c>
      <c r="G59" s="155">
        <f t="shared" si="0"/>
        <v>0</v>
      </c>
      <c r="H59" s="1105">
        <v>0</v>
      </c>
      <c r="I59" s="155">
        <f t="shared" si="1"/>
        <v>0</v>
      </c>
      <c r="J59" s="1105">
        <v>0</v>
      </c>
      <c r="K59" s="155">
        <f t="shared" si="2"/>
        <v>0</v>
      </c>
      <c r="L59" s="155">
        <v>15</v>
      </c>
      <c r="M59" s="155">
        <f t="shared" si="3"/>
        <v>0</v>
      </c>
      <c r="N59" s="155">
        <v>0</v>
      </c>
      <c r="O59" s="155">
        <f t="shared" si="4"/>
        <v>0</v>
      </c>
      <c r="P59" s="155">
        <v>0</v>
      </c>
      <c r="Q59" s="155">
        <f t="shared" si="5"/>
        <v>0</v>
      </c>
      <c r="R59" s="155"/>
      <c r="S59" s="155" t="s">
        <v>153</v>
      </c>
      <c r="T59" s="156" t="s">
        <v>129</v>
      </c>
      <c r="U59" s="157">
        <v>0</v>
      </c>
      <c r="V59" s="157">
        <f t="shared" si="6"/>
        <v>0</v>
      </c>
      <c r="W59" s="157"/>
      <c r="X59" s="158"/>
      <c r="Y59" s="1103"/>
      <c r="Z59" s="1103"/>
      <c r="AA59" s="158"/>
      <c r="AB59" s="158"/>
      <c r="AC59" s="158"/>
      <c r="AD59" s="158"/>
      <c r="AE59" s="158"/>
      <c r="AF59" s="158"/>
      <c r="AG59" s="158" t="s">
        <v>116</v>
      </c>
      <c r="AH59" s="158"/>
      <c r="AI59" s="158"/>
      <c r="AJ59" s="158"/>
      <c r="AK59" s="158"/>
      <c r="AL59" s="158"/>
      <c r="AM59" s="158"/>
      <c r="AN59" s="158"/>
      <c r="AO59" s="158"/>
      <c r="AP59" s="158"/>
      <c r="AQ59" s="158"/>
      <c r="AR59" s="158"/>
      <c r="AS59" s="158"/>
      <c r="AT59" s="158"/>
      <c r="AU59" s="158"/>
      <c r="AV59" s="158"/>
      <c r="AW59" s="158"/>
      <c r="AX59" s="158"/>
      <c r="AY59" s="158"/>
      <c r="AZ59" s="158"/>
      <c r="BA59" s="158"/>
      <c r="BB59" s="158"/>
      <c r="BC59" s="158"/>
      <c r="BD59" s="158"/>
      <c r="BE59" s="158"/>
      <c r="BF59" s="158"/>
      <c r="BG59" s="158"/>
      <c r="BH59" s="158"/>
    </row>
    <row r="60" spans="1:60" outlineLevel="1">
      <c r="A60" s="150">
        <v>51</v>
      </c>
      <c r="B60" s="151" t="s">
        <v>221</v>
      </c>
      <c r="C60" s="152" t="s">
        <v>222</v>
      </c>
      <c r="D60" s="153" t="s">
        <v>114</v>
      </c>
      <c r="E60" s="154">
        <v>1</v>
      </c>
      <c r="F60" s="1105">
        <v>0</v>
      </c>
      <c r="G60" s="155">
        <f t="shared" si="0"/>
        <v>0</v>
      </c>
      <c r="H60" s="1105">
        <v>0</v>
      </c>
      <c r="I60" s="155">
        <f t="shared" si="1"/>
        <v>0</v>
      </c>
      <c r="J60" s="1105">
        <v>0</v>
      </c>
      <c r="K60" s="155">
        <f t="shared" si="2"/>
        <v>0</v>
      </c>
      <c r="L60" s="155">
        <v>15</v>
      </c>
      <c r="M60" s="155">
        <f t="shared" si="3"/>
        <v>0</v>
      </c>
      <c r="N60" s="155">
        <v>0</v>
      </c>
      <c r="O60" s="155">
        <f t="shared" si="4"/>
        <v>0</v>
      </c>
      <c r="P60" s="155">
        <v>0</v>
      </c>
      <c r="Q60" s="155">
        <f t="shared" si="5"/>
        <v>0</v>
      </c>
      <c r="R60" s="155"/>
      <c r="S60" s="155" t="s">
        <v>153</v>
      </c>
      <c r="T60" s="156" t="s">
        <v>129</v>
      </c>
      <c r="U60" s="157">
        <v>0</v>
      </c>
      <c r="V60" s="157">
        <f t="shared" si="6"/>
        <v>0</v>
      </c>
      <c r="W60" s="157"/>
      <c r="X60" s="158"/>
      <c r="Y60" s="1103"/>
      <c r="Z60" s="1103"/>
      <c r="AA60" s="158"/>
      <c r="AB60" s="158"/>
      <c r="AC60" s="158"/>
      <c r="AD60" s="158"/>
      <c r="AE60" s="158"/>
      <c r="AF60" s="158"/>
      <c r="AG60" s="158" t="s">
        <v>116</v>
      </c>
      <c r="AH60" s="158"/>
      <c r="AI60" s="158"/>
      <c r="AJ60" s="158"/>
      <c r="AK60" s="158"/>
      <c r="AL60" s="158"/>
      <c r="AM60" s="158"/>
      <c r="AN60" s="158"/>
      <c r="AO60" s="158"/>
      <c r="AP60" s="158"/>
      <c r="AQ60" s="158"/>
      <c r="AR60" s="158"/>
      <c r="AS60" s="158"/>
      <c r="AT60" s="158"/>
      <c r="AU60" s="158"/>
      <c r="AV60" s="158"/>
      <c r="AW60" s="158"/>
      <c r="AX60" s="158"/>
      <c r="AY60" s="158"/>
      <c r="AZ60" s="158"/>
      <c r="BA60" s="158"/>
      <c r="BB60" s="158"/>
      <c r="BC60" s="158"/>
      <c r="BD60" s="158"/>
      <c r="BE60" s="158"/>
      <c r="BF60" s="158"/>
      <c r="BG60" s="158"/>
      <c r="BH60" s="158"/>
    </row>
    <row r="61" spans="1:60" outlineLevel="1">
      <c r="A61" s="150">
        <v>52</v>
      </c>
      <c r="B61" s="151" t="s">
        <v>223</v>
      </c>
      <c r="C61" s="152" t="s">
        <v>224</v>
      </c>
      <c r="D61" s="153" t="s">
        <v>225</v>
      </c>
      <c r="E61" s="154">
        <v>55</v>
      </c>
      <c r="F61" s="1105">
        <v>0</v>
      </c>
      <c r="G61" s="155">
        <f t="shared" si="0"/>
        <v>0</v>
      </c>
      <c r="H61" s="1105">
        <v>0</v>
      </c>
      <c r="I61" s="155">
        <f t="shared" si="1"/>
        <v>0</v>
      </c>
      <c r="J61" s="1105">
        <v>0</v>
      </c>
      <c r="K61" s="155">
        <f t="shared" si="2"/>
        <v>0</v>
      </c>
      <c r="L61" s="155">
        <v>15</v>
      </c>
      <c r="M61" s="155">
        <f t="shared" si="3"/>
        <v>0</v>
      </c>
      <c r="N61" s="155">
        <v>0</v>
      </c>
      <c r="O61" s="155">
        <f t="shared" si="4"/>
        <v>0</v>
      </c>
      <c r="P61" s="155">
        <v>0</v>
      </c>
      <c r="Q61" s="155">
        <f t="shared" si="5"/>
        <v>0</v>
      </c>
      <c r="R61" s="155"/>
      <c r="S61" s="155" t="s">
        <v>153</v>
      </c>
      <c r="T61" s="156" t="s">
        <v>129</v>
      </c>
      <c r="U61" s="157">
        <v>0</v>
      </c>
      <c r="V61" s="157">
        <f t="shared" si="6"/>
        <v>0</v>
      </c>
      <c r="W61" s="157"/>
      <c r="X61" s="158"/>
      <c r="Y61" s="1103"/>
      <c r="Z61" s="1103"/>
      <c r="AA61" s="158"/>
      <c r="AB61" s="158"/>
      <c r="AC61" s="158"/>
      <c r="AD61" s="158"/>
      <c r="AE61" s="158"/>
      <c r="AF61" s="158"/>
      <c r="AG61" s="158" t="s">
        <v>116</v>
      </c>
      <c r="AH61" s="158"/>
      <c r="AI61" s="158"/>
      <c r="AJ61" s="158"/>
      <c r="AK61" s="158"/>
      <c r="AL61" s="158"/>
      <c r="AM61" s="158"/>
      <c r="AN61" s="158"/>
      <c r="AO61" s="158"/>
      <c r="AP61" s="158"/>
      <c r="AQ61" s="158"/>
      <c r="AR61" s="158"/>
      <c r="AS61" s="158"/>
      <c r="AT61" s="158"/>
      <c r="AU61" s="158"/>
      <c r="AV61" s="158"/>
      <c r="AW61" s="158"/>
      <c r="AX61" s="158"/>
      <c r="AY61" s="158"/>
      <c r="AZ61" s="158"/>
      <c r="BA61" s="158"/>
      <c r="BB61" s="158"/>
      <c r="BC61" s="158"/>
      <c r="BD61" s="158"/>
      <c r="BE61" s="158"/>
      <c r="BF61" s="158"/>
      <c r="BG61" s="158"/>
      <c r="BH61" s="158"/>
    </row>
    <row r="62" spans="1:60" outlineLevel="1">
      <c r="A62" s="150">
        <v>53</v>
      </c>
      <c r="B62" s="151" t="s">
        <v>226</v>
      </c>
      <c r="C62" s="152" t="s">
        <v>227</v>
      </c>
      <c r="D62" s="153" t="s">
        <v>114</v>
      </c>
      <c r="E62" s="154">
        <v>1</v>
      </c>
      <c r="F62" s="1105">
        <v>0</v>
      </c>
      <c r="G62" s="155">
        <f t="shared" si="0"/>
        <v>0</v>
      </c>
      <c r="H62" s="1105">
        <v>0</v>
      </c>
      <c r="I62" s="155">
        <f t="shared" si="1"/>
        <v>0</v>
      </c>
      <c r="J62" s="1105">
        <v>0</v>
      </c>
      <c r="K62" s="155">
        <f t="shared" si="2"/>
        <v>0</v>
      </c>
      <c r="L62" s="155">
        <v>15</v>
      </c>
      <c r="M62" s="155">
        <f t="shared" si="3"/>
        <v>0</v>
      </c>
      <c r="N62" s="155">
        <v>6.8000000000000005E-2</v>
      </c>
      <c r="O62" s="155">
        <f t="shared" si="4"/>
        <v>7.0000000000000007E-2</v>
      </c>
      <c r="P62" s="155">
        <v>0</v>
      </c>
      <c r="Q62" s="155">
        <f t="shared" si="5"/>
        <v>0</v>
      </c>
      <c r="R62" s="155"/>
      <c r="S62" s="155" t="s">
        <v>153</v>
      </c>
      <c r="T62" s="156" t="s">
        <v>129</v>
      </c>
      <c r="U62" s="157">
        <v>0</v>
      </c>
      <c r="V62" s="157">
        <f t="shared" si="6"/>
        <v>0</v>
      </c>
      <c r="W62" s="157"/>
      <c r="X62" s="158"/>
      <c r="Y62" s="1103"/>
      <c r="Z62" s="1103"/>
      <c r="AA62" s="158"/>
      <c r="AB62" s="158"/>
      <c r="AC62" s="158"/>
      <c r="AD62" s="158"/>
      <c r="AE62" s="158"/>
      <c r="AF62" s="158"/>
      <c r="AG62" s="158" t="s">
        <v>116</v>
      </c>
      <c r="AH62" s="158"/>
      <c r="AI62" s="158"/>
      <c r="AJ62" s="158"/>
      <c r="AK62" s="158"/>
      <c r="AL62" s="158"/>
      <c r="AM62" s="158"/>
      <c r="AN62" s="158"/>
      <c r="AO62" s="158"/>
      <c r="AP62" s="158"/>
      <c r="AQ62" s="158"/>
      <c r="AR62" s="158"/>
      <c r="AS62" s="158"/>
      <c r="AT62" s="158"/>
      <c r="AU62" s="158"/>
      <c r="AV62" s="158"/>
      <c r="AW62" s="158"/>
      <c r="AX62" s="158"/>
      <c r="AY62" s="158"/>
      <c r="AZ62" s="158"/>
      <c r="BA62" s="158"/>
      <c r="BB62" s="158"/>
      <c r="BC62" s="158"/>
      <c r="BD62" s="158"/>
      <c r="BE62" s="158"/>
      <c r="BF62" s="158"/>
      <c r="BG62" s="158"/>
      <c r="BH62" s="158"/>
    </row>
    <row r="63" spans="1:60" outlineLevel="1">
      <c r="A63" s="150">
        <v>54</v>
      </c>
      <c r="B63" s="151" t="s">
        <v>228</v>
      </c>
      <c r="C63" s="152" t="s">
        <v>229</v>
      </c>
      <c r="D63" s="153" t="s">
        <v>114</v>
      </c>
      <c r="E63" s="154">
        <v>1</v>
      </c>
      <c r="F63" s="1105">
        <v>0</v>
      </c>
      <c r="G63" s="155">
        <f t="shared" si="0"/>
        <v>0</v>
      </c>
      <c r="H63" s="1105">
        <v>0</v>
      </c>
      <c r="I63" s="155">
        <f t="shared" si="1"/>
        <v>0</v>
      </c>
      <c r="J63" s="1105">
        <v>0</v>
      </c>
      <c r="K63" s="155">
        <f t="shared" si="2"/>
        <v>0</v>
      </c>
      <c r="L63" s="155">
        <v>15</v>
      </c>
      <c r="M63" s="155">
        <f t="shared" si="3"/>
        <v>0</v>
      </c>
      <c r="N63" s="155">
        <v>6.8000000000000005E-2</v>
      </c>
      <c r="O63" s="155">
        <f t="shared" si="4"/>
        <v>7.0000000000000007E-2</v>
      </c>
      <c r="P63" s="155">
        <v>0</v>
      </c>
      <c r="Q63" s="155">
        <f t="shared" si="5"/>
        <v>0</v>
      </c>
      <c r="R63" s="155"/>
      <c r="S63" s="155" t="s">
        <v>153</v>
      </c>
      <c r="T63" s="156" t="s">
        <v>129</v>
      </c>
      <c r="U63" s="157">
        <v>0</v>
      </c>
      <c r="V63" s="157">
        <f t="shared" si="6"/>
        <v>0</v>
      </c>
      <c r="W63" s="157"/>
      <c r="X63" s="158"/>
      <c r="Y63" s="1103"/>
      <c r="Z63" s="1103"/>
      <c r="AA63" s="158"/>
      <c r="AB63" s="158"/>
      <c r="AC63" s="158"/>
      <c r="AD63" s="158"/>
      <c r="AE63" s="158"/>
      <c r="AF63" s="158"/>
      <c r="AG63" s="158" t="s">
        <v>116</v>
      </c>
      <c r="AH63" s="158"/>
      <c r="AI63" s="158"/>
      <c r="AJ63" s="158"/>
      <c r="AK63" s="158"/>
      <c r="AL63" s="158"/>
      <c r="AM63" s="158"/>
      <c r="AN63" s="158"/>
      <c r="AO63" s="158"/>
      <c r="AP63" s="158"/>
      <c r="AQ63" s="158"/>
      <c r="AR63" s="158"/>
      <c r="AS63" s="158"/>
      <c r="AT63" s="158"/>
      <c r="AU63" s="158"/>
      <c r="AV63" s="158"/>
      <c r="AW63" s="158"/>
      <c r="AX63" s="158"/>
      <c r="AY63" s="158"/>
      <c r="AZ63" s="158"/>
      <c r="BA63" s="158"/>
      <c r="BB63" s="158"/>
      <c r="BC63" s="158"/>
      <c r="BD63" s="158"/>
      <c r="BE63" s="158"/>
      <c r="BF63" s="158"/>
      <c r="BG63" s="158"/>
      <c r="BH63" s="158"/>
    </row>
    <row r="64" spans="1:60" outlineLevel="1">
      <c r="A64" s="150">
        <v>55</v>
      </c>
      <c r="B64" s="151" t="s">
        <v>230</v>
      </c>
      <c r="C64" s="152" t="s">
        <v>231</v>
      </c>
      <c r="D64" s="153" t="s">
        <v>114</v>
      </c>
      <c r="E64" s="154">
        <v>1</v>
      </c>
      <c r="F64" s="1105">
        <v>0</v>
      </c>
      <c r="G64" s="155">
        <f t="shared" si="0"/>
        <v>0</v>
      </c>
      <c r="H64" s="1105">
        <v>0</v>
      </c>
      <c r="I64" s="155">
        <f t="shared" si="1"/>
        <v>0</v>
      </c>
      <c r="J64" s="1105">
        <v>0</v>
      </c>
      <c r="K64" s="155">
        <f t="shared" si="2"/>
        <v>0</v>
      </c>
      <c r="L64" s="155">
        <v>15</v>
      </c>
      <c r="M64" s="155">
        <f t="shared" si="3"/>
        <v>0</v>
      </c>
      <c r="N64" s="155">
        <v>6.8000000000000005E-2</v>
      </c>
      <c r="O64" s="155">
        <f t="shared" si="4"/>
        <v>7.0000000000000007E-2</v>
      </c>
      <c r="P64" s="155">
        <v>0</v>
      </c>
      <c r="Q64" s="155">
        <f t="shared" si="5"/>
        <v>0</v>
      </c>
      <c r="R64" s="155"/>
      <c r="S64" s="155" t="s">
        <v>153</v>
      </c>
      <c r="T64" s="156" t="s">
        <v>129</v>
      </c>
      <c r="U64" s="157">
        <v>0</v>
      </c>
      <c r="V64" s="157">
        <f t="shared" si="6"/>
        <v>0</v>
      </c>
      <c r="W64" s="157"/>
      <c r="X64" s="158"/>
      <c r="Y64" s="1103"/>
      <c r="Z64" s="1103"/>
      <c r="AA64" s="1103"/>
      <c r="AB64" s="158"/>
      <c r="AC64" s="158"/>
      <c r="AD64" s="158"/>
      <c r="AE64" s="158"/>
      <c r="AF64" s="158"/>
      <c r="AG64" s="158" t="s">
        <v>116</v>
      </c>
      <c r="AH64" s="158"/>
      <c r="AI64" s="158"/>
      <c r="AJ64" s="158"/>
      <c r="AK64" s="158"/>
      <c r="AL64" s="158"/>
      <c r="AM64" s="158"/>
      <c r="AN64" s="158"/>
      <c r="AO64" s="158"/>
      <c r="AP64" s="158"/>
      <c r="AQ64" s="158"/>
      <c r="AR64" s="158"/>
      <c r="AS64" s="158"/>
      <c r="AT64" s="158"/>
      <c r="AU64" s="158"/>
      <c r="AV64" s="158"/>
      <c r="AW64" s="158"/>
      <c r="AX64" s="158"/>
      <c r="AY64" s="158"/>
      <c r="AZ64" s="158"/>
      <c r="BA64" s="158"/>
      <c r="BB64" s="158"/>
      <c r="BC64" s="158"/>
      <c r="BD64" s="158"/>
      <c r="BE64" s="158"/>
      <c r="BF64" s="158"/>
      <c r="BG64" s="158"/>
      <c r="BH64" s="158"/>
    </row>
    <row r="65" spans="1:60" outlineLevel="1">
      <c r="A65" s="150">
        <v>56</v>
      </c>
      <c r="B65" s="151" t="s">
        <v>232</v>
      </c>
      <c r="C65" s="152" t="s">
        <v>233</v>
      </c>
      <c r="D65" s="153" t="s">
        <v>114</v>
      </c>
      <c r="E65" s="154">
        <v>2</v>
      </c>
      <c r="F65" s="1105">
        <v>0</v>
      </c>
      <c r="G65" s="155">
        <f t="shared" si="0"/>
        <v>0</v>
      </c>
      <c r="H65" s="1105">
        <v>0</v>
      </c>
      <c r="I65" s="155">
        <f t="shared" si="1"/>
        <v>0</v>
      </c>
      <c r="J65" s="1105">
        <v>0</v>
      </c>
      <c r="K65" s="155">
        <f t="shared" si="2"/>
        <v>0</v>
      </c>
      <c r="L65" s="155">
        <v>15</v>
      </c>
      <c r="M65" s="155">
        <f t="shared" si="3"/>
        <v>0</v>
      </c>
      <c r="N65" s="155">
        <v>6.8000000000000005E-2</v>
      </c>
      <c r="O65" s="155">
        <f t="shared" si="4"/>
        <v>0.14000000000000001</v>
      </c>
      <c r="P65" s="155">
        <v>0</v>
      </c>
      <c r="Q65" s="155">
        <f t="shared" si="5"/>
        <v>0</v>
      </c>
      <c r="R65" s="155"/>
      <c r="S65" s="155" t="s">
        <v>153</v>
      </c>
      <c r="T65" s="156" t="s">
        <v>129</v>
      </c>
      <c r="U65" s="157">
        <v>0</v>
      </c>
      <c r="V65" s="157">
        <f t="shared" si="6"/>
        <v>0</v>
      </c>
      <c r="W65" s="157"/>
      <c r="X65" s="158"/>
      <c r="Y65" s="1103"/>
      <c r="Z65" s="1103"/>
      <c r="AA65" s="1103"/>
      <c r="AB65" s="158"/>
      <c r="AC65" s="158"/>
      <c r="AD65" s="158"/>
      <c r="AE65" s="158"/>
      <c r="AF65" s="158"/>
      <c r="AG65" s="158" t="s">
        <v>116</v>
      </c>
      <c r="AH65" s="158"/>
      <c r="AI65" s="158"/>
      <c r="AJ65" s="158"/>
      <c r="AK65" s="158"/>
      <c r="AL65" s="158"/>
      <c r="AM65" s="158"/>
      <c r="AN65" s="158"/>
      <c r="AO65" s="158"/>
      <c r="AP65" s="158"/>
      <c r="AQ65" s="158"/>
      <c r="AR65" s="158"/>
      <c r="AS65" s="158"/>
      <c r="AT65" s="158"/>
      <c r="AU65" s="158"/>
      <c r="AV65" s="158"/>
      <c r="AW65" s="158"/>
      <c r="AX65" s="158"/>
      <c r="AY65" s="158"/>
      <c r="AZ65" s="158"/>
      <c r="BA65" s="158"/>
      <c r="BB65" s="158"/>
      <c r="BC65" s="158"/>
      <c r="BD65" s="158"/>
      <c r="BE65" s="158"/>
      <c r="BF65" s="158"/>
      <c r="BG65" s="158"/>
      <c r="BH65" s="158"/>
    </row>
    <row r="66" spans="1:60" outlineLevel="1">
      <c r="A66" s="150">
        <v>57</v>
      </c>
      <c r="B66" s="151" t="s">
        <v>234</v>
      </c>
      <c r="C66" s="152" t="s">
        <v>235</v>
      </c>
      <c r="D66" s="153" t="s">
        <v>114</v>
      </c>
      <c r="E66" s="154">
        <v>2</v>
      </c>
      <c r="F66" s="1105">
        <v>0</v>
      </c>
      <c r="G66" s="155">
        <f t="shared" si="0"/>
        <v>0</v>
      </c>
      <c r="H66" s="1105">
        <v>0</v>
      </c>
      <c r="I66" s="155">
        <f t="shared" si="1"/>
        <v>0</v>
      </c>
      <c r="J66" s="1105">
        <v>0</v>
      </c>
      <c r="K66" s="155">
        <f t="shared" si="2"/>
        <v>0</v>
      </c>
      <c r="L66" s="155">
        <v>15</v>
      </c>
      <c r="M66" s="155">
        <f t="shared" si="3"/>
        <v>0</v>
      </c>
      <c r="N66" s="155">
        <v>6.8000000000000005E-2</v>
      </c>
      <c r="O66" s="155">
        <f t="shared" si="4"/>
        <v>0.14000000000000001</v>
      </c>
      <c r="P66" s="155">
        <v>0</v>
      </c>
      <c r="Q66" s="155">
        <f t="shared" si="5"/>
        <v>0</v>
      </c>
      <c r="R66" s="155"/>
      <c r="S66" s="155" t="s">
        <v>153</v>
      </c>
      <c r="T66" s="156" t="s">
        <v>129</v>
      </c>
      <c r="U66" s="157">
        <v>0</v>
      </c>
      <c r="V66" s="157">
        <f t="shared" si="6"/>
        <v>0</v>
      </c>
      <c r="W66" s="157"/>
      <c r="X66" s="158"/>
      <c r="Y66" s="1103"/>
      <c r="Z66" s="1103"/>
      <c r="AA66" s="1103"/>
      <c r="AB66" s="158"/>
      <c r="AC66" s="158"/>
      <c r="AD66" s="158"/>
      <c r="AE66" s="158"/>
      <c r="AF66" s="158"/>
      <c r="AG66" s="158" t="s">
        <v>116</v>
      </c>
      <c r="AH66" s="158"/>
      <c r="AI66" s="158"/>
      <c r="AJ66" s="158"/>
      <c r="AK66" s="158"/>
      <c r="AL66" s="158"/>
      <c r="AM66" s="158"/>
      <c r="AN66" s="158"/>
      <c r="AO66" s="158"/>
      <c r="AP66" s="158"/>
      <c r="AQ66" s="158"/>
      <c r="AR66" s="158"/>
      <c r="AS66" s="158"/>
      <c r="AT66" s="158"/>
      <c r="AU66" s="158"/>
      <c r="AV66" s="158"/>
      <c r="AW66" s="158"/>
      <c r="AX66" s="158"/>
      <c r="AY66" s="158"/>
      <c r="AZ66" s="158"/>
      <c r="BA66" s="158"/>
      <c r="BB66" s="158"/>
      <c r="BC66" s="158"/>
      <c r="BD66" s="158"/>
      <c r="BE66" s="158"/>
      <c r="BF66" s="158"/>
      <c r="BG66" s="158"/>
      <c r="BH66" s="158"/>
    </row>
    <row r="67" spans="1:60" ht="22.5" outlineLevel="1">
      <c r="A67" s="150">
        <v>58</v>
      </c>
      <c r="B67" s="151" t="s">
        <v>236</v>
      </c>
      <c r="C67" s="152" t="s">
        <v>237</v>
      </c>
      <c r="D67" s="153" t="s">
        <v>114</v>
      </c>
      <c r="E67" s="154">
        <v>1</v>
      </c>
      <c r="F67" s="1105">
        <v>0</v>
      </c>
      <c r="G67" s="155">
        <f t="shared" si="0"/>
        <v>0</v>
      </c>
      <c r="H67" s="1105">
        <v>0</v>
      </c>
      <c r="I67" s="155">
        <f t="shared" si="1"/>
        <v>0</v>
      </c>
      <c r="J67" s="1105">
        <v>0</v>
      </c>
      <c r="K67" s="155">
        <f t="shared" si="2"/>
        <v>0</v>
      </c>
      <c r="L67" s="155">
        <v>15</v>
      </c>
      <c r="M67" s="155">
        <f t="shared" si="3"/>
        <v>0</v>
      </c>
      <c r="N67" s="155">
        <v>6.8000000000000005E-2</v>
      </c>
      <c r="O67" s="155">
        <f t="shared" si="4"/>
        <v>7.0000000000000007E-2</v>
      </c>
      <c r="P67" s="155">
        <v>0</v>
      </c>
      <c r="Q67" s="155">
        <f t="shared" si="5"/>
        <v>0</v>
      </c>
      <c r="R67" s="155"/>
      <c r="S67" s="155" t="s">
        <v>153</v>
      </c>
      <c r="T67" s="156" t="s">
        <v>129</v>
      </c>
      <c r="U67" s="157">
        <v>0</v>
      </c>
      <c r="V67" s="157">
        <f t="shared" si="6"/>
        <v>0</v>
      </c>
      <c r="W67" s="157"/>
      <c r="X67" s="158"/>
      <c r="Y67" s="1103"/>
      <c r="Z67" s="1103"/>
      <c r="AA67" s="158"/>
      <c r="AB67" s="158"/>
      <c r="AC67" s="158"/>
      <c r="AD67" s="158"/>
      <c r="AE67" s="158"/>
      <c r="AF67" s="158"/>
      <c r="AG67" s="158" t="s">
        <v>116</v>
      </c>
      <c r="AH67" s="158"/>
      <c r="AI67" s="158"/>
      <c r="AJ67" s="158"/>
      <c r="AK67" s="158"/>
      <c r="AL67" s="158"/>
      <c r="AM67" s="158"/>
      <c r="AN67" s="158"/>
      <c r="AO67" s="158"/>
      <c r="AP67" s="158"/>
      <c r="AQ67" s="158"/>
      <c r="AR67" s="158"/>
      <c r="AS67" s="158"/>
      <c r="AT67" s="158"/>
      <c r="AU67" s="158"/>
      <c r="AV67" s="158"/>
      <c r="AW67" s="158"/>
      <c r="AX67" s="158"/>
      <c r="AY67" s="158"/>
      <c r="AZ67" s="158"/>
      <c r="BA67" s="158"/>
      <c r="BB67" s="158"/>
      <c r="BC67" s="158"/>
      <c r="BD67" s="158"/>
      <c r="BE67" s="158"/>
      <c r="BF67" s="158"/>
      <c r="BG67" s="158"/>
      <c r="BH67" s="158"/>
    </row>
    <row r="68" spans="1:60" outlineLevel="1">
      <c r="A68" s="150">
        <v>59</v>
      </c>
      <c r="B68" s="151" t="s">
        <v>238</v>
      </c>
      <c r="C68" s="152" t="s">
        <v>239</v>
      </c>
      <c r="D68" s="153" t="s">
        <v>114</v>
      </c>
      <c r="E68" s="154">
        <v>1</v>
      </c>
      <c r="F68" s="1105">
        <v>0</v>
      </c>
      <c r="G68" s="155">
        <f t="shared" si="0"/>
        <v>0</v>
      </c>
      <c r="H68" s="1105">
        <v>0</v>
      </c>
      <c r="I68" s="155">
        <f t="shared" si="1"/>
        <v>0</v>
      </c>
      <c r="J68" s="1105">
        <v>0</v>
      </c>
      <c r="K68" s="155">
        <f t="shared" si="2"/>
        <v>0</v>
      </c>
      <c r="L68" s="155">
        <v>15</v>
      </c>
      <c r="M68" s="155">
        <f t="shared" si="3"/>
        <v>0</v>
      </c>
      <c r="N68" s="155">
        <v>6.8000000000000005E-2</v>
      </c>
      <c r="O68" s="155">
        <f t="shared" si="4"/>
        <v>7.0000000000000007E-2</v>
      </c>
      <c r="P68" s="155">
        <v>0</v>
      </c>
      <c r="Q68" s="155">
        <f t="shared" si="5"/>
        <v>0</v>
      </c>
      <c r="R68" s="155"/>
      <c r="S68" s="155" t="s">
        <v>153</v>
      </c>
      <c r="T68" s="156" t="s">
        <v>129</v>
      </c>
      <c r="U68" s="157">
        <v>0</v>
      </c>
      <c r="V68" s="157">
        <f t="shared" si="6"/>
        <v>0</v>
      </c>
      <c r="W68" s="157"/>
      <c r="X68" s="158"/>
      <c r="Y68" s="1103"/>
      <c r="Z68" s="1103"/>
      <c r="AA68" s="158"/>
      <c r="AB68" s="158"/>
      <c r="AC68" s="158"/>
      <c r="AD68" s="158"/>
      <c r="AE68" s="158"/>
      <c r="AF68" s="158"/>
      <c r="AG68" s="158" t="s">
        <v>116</v>
      </c>
      <c r="AH68" s="158"/>
      <c r="AI68" s="158"/>
      <c r="AJ68" s="158"/>
      <c r="AK68" s="158"/>
      <c r="AL68" s="158"/>
      <c r="AM68" s="158"/>
      <c r="AN68" s="158"/>
      <c r="AO68" s="158"/>
      <c r="AP68" s="158"/>
      <c r="AQ68" s="158"/>
      <c r="AR68" s="158"/>
      <c r="AS68" s="158"/>
      <c r="AT68" s="158"/>
      <c r="AU68" s="158"/>
      <c r="AV68" s="158"/>
      <c r="AW68" s="158"/>
      <c r="AX68" s="158"/>
      <c r="AY68" s="158"/>
      <c r="AZ68" s="158"/>
      <c r="BA68" s="158"/>
      <c r="BB68" s="158"/>
      <c r="BC68" s="158"/>
      <c r="BD68" s="158"/>
      <c r="BE68" s="158"/>
      <c r="BF68" s="158"/>
      <c r="BG68" s="158"/>
      <c r="BH68" s="158"/>
    </row>
    <row r="69" spans="1:60" outlineLevel="1">
      <c r="A69" s="150">
        <v>60</v>
      </c>
      <c r="B69" s="151" t="s">
        <v>240</v>
      </c>
      <c r="C69" s="152" t="s">
        <v>241</v>
      </c>
      <c r="D69" s="153" t="s">
        <v>114</v>
      </c>
      <c r="E69" s="154">
        <v>1</v>
      </c>
      <c r="F69" s="1105">
        <v>0</v>
      </c>
      <c r="G69" s="155">
        <f t="shared" si="0"/>
        <v>0</v>
      </c>
      <c r="H69" s="1105">
        <v>0</v>
      </c>
      <c r="I69" s="155">
        <f t="shared" si="1"/>
        <v>0</v>
      </c>
      <c r="J69" s="1105">
        <v>0</v>
      </c>
      <c r="K69" s="155">
        <f t="shared" si="2"/>
        <v>0</v>
      </c>
      <c r="L69" s="155">
        <v>15</v>
      </c>
      <c r="M69" s="155">
        <f t="shared" si="3"/>
        <v>0</v>
      </c>
      <c r="N69" s="155">
        <v>0</v>
      </c>
      <c r="O69" s="155">
        <f t="shared" si="4"/>
        <v>0</v>
      </c>
      <c r="P69" s="155">
        <v>0</v>
      </c>
      <c r="Q69" s="155">
        <f t="shared" si="5"/>
        <v>0</v>
      </c>
      <c r="R69" s="155"/>
      <c r="S69" s="155" t="s">
        <v>153</v>
      </c>
      <c r="T69" s="156" t="s">
        <v>129</v>
      </c>
      <c r="U69" s="157">
        <v>0</v>
      </c>
      <c r="V69" s="157">
        <f t="shared" si="6"/>
        <v>0</v>
      </c>
      <c r="W69" s="157"/>
      <c r="X69" s="158"/>
      <c r="Y69" s="1103"/>
      <c r="Z69" s="1103"/>
      <c r="AA69" s="158"/>
      <c r="AB69" s="158"/>
      <c r="AC69" s="158"/>
      <c r="AD69" s="158"/>
      <c r="AE69" s="158"/>
      <c r="AF69" s="158"/>
      <c r="AG69" s="158" t="s">
        <v>116</v>
      </c>
      <c r="AH69" s="158"/>
      <c r="AI69" s="158"/>
      <c r="AJ69" s="158"/>
      <c r="AK69" s="158"/>
      <c r="AL69" s="158"/>
      <c r="AM69" s="158"/>
      <c r="AN69" s="158"/>
      <c r="AO69" s="158"/>
      <c r="AP69" s="158"/>
      <c r="AQ69" s="158"/>
      <c r="AR69" s="158"/>
      <c r="AS69" s="158"/>
      <c r="AT69" s="158"/>
      <c r="AU69" s="158"/>
      <c r="AV69" s="158"/>
      <c r="AW69" s="158"/>
      <c r="AX69" s="158"/>
      <c r="AY69" s="158"/>
      <c r="AZ69" s="158"/>
      <c r="BA69" s="158"/>
      <c r="BB69" s="158"/>
      <c r="BC69" s="158"/>
      <c r="BD69" s="158"/>
      <c r="BE69" s="158"/>
      <c r="BF69" s="158"/>
      <c r="BG69" s="158"/>
      <c r="BH69" s="158"/>
    </row>
    <row r="70" spans="1:60" outlineLevel="1">
      <c r="A70" s="150">
        <v>61</v>
      </c>
      <c r="B70" s="151" t="s">
        <v>242</v>
      </c>
      <c r="C70" s="152" t="s">
        <v>243</v>
      </c>
      <c r="D70" s="153" t="s">
        <v>114</v>
      </c>
      <c r="E70" s="154">
        <v>1</v>
      </c>
      <c r="F70" s="1105">
        <v>0</v>
      </c>
      <c r="G70" s="155">
        <f t="shared" si="0"/>
        <v>0</v>
      </c>
      <c r="H70" s="1105">
        <v>0</v>
      </c>
      <c r="I70" s="155">
        <f t="shared" si="1"/>
        <v>0</v>
      </c>
      <c r="J70" s="1105">
        <v>0</v>
      </c>
      <c r="K70" s="155">
        <f t="shared" si="2"/>
        <v>0</v>
      </c>
      <c r="L70" s="155">
        <v>15</v>
      </c>
      <c r="M70" s="155">
        <f t="shared" si="3"/>
        <v>0</v>
      </c>
      <c r="N70" s="155">
        <v>0</v>
      </c>
      <c r="O70" s="155">
        <f t="shared" si="4"/>
        <v>0</v>
      </c>
      <c r="P70" s="155">
        <v>0</v>
      </c>
      <c r="Q70" s="155">
        <f t="shared" si="5"/>
        <v>0</v>
      </c>
      <c r="R70" s="155"/>
      <c r="S70" s="155" t="s">
        <v>153</v>
      </c>
      <c r="T70" s="156" t="s">
        <v>129</v>
      </c>
      <c r="U70" s="157">
        <v>0</v>
      </c>
      <c r="V70" s="157">
        <f t="shared" si="6"/>
        <v>0</v>
      </c>
      <c r="W70" s="157"/>
      <c r="X70" s="158"/>
      <c r="Y70" s="1103"/>
      <c r="Z70" s="1103"/>
      <c r="AA70" s="158"/>
      <c r="AB70" s="158"/>
      <c r="AC70" s="158"/>
      <c r="AD70" s="158"/>
      <c r="AE70" s="158"/>
      <c r="AF70" s="158"/>
      <c r="AG70" s="158" t="s">
        <v>116</v>
      </c>
      <c r="AH70" s="158"/>
      <c r="AI70" s="158"/>
      <c r="AJ70" s="158"/>
      <c r="AK70" s="158"/>
      <c r="AL70" s="158"/>
      <c r="AM70" s="158"/>
      <c r="AN70" s="158"/>
      <c r="AO70" s="158"/>
      <c r="AP70" s="158"/>
      <c r="AQ70" s="158"/>
      <c r="AR70" s="158"/>
      <c r="AS70" s="158"/>
      <c r="AT70" s="158"/>
      <c r="AU70" s="158"/>
      <c r="AV70" s="158"/>
      <c r="AW70" s="158"/>
      <c r="AX70" s="158"/>
      <c r="AY70" s="158"/>
      <c r="AZ70" s="158"/>
      <c r="BA70" s="158"/>
      <c r="BB70" s="158"/>
      <c r="BC70" s="158"/>
      <c r="BD70" s="158"/>
      <c r="BE70" s="158"/>
      <c r="BF70" s="158"/>
      <c r="BG70" s="158"/>
      <c r="BH70" s="158"/>
    </row>
    <row r="71" spans="1:60" ht="22.5" outlineLevel="1">
      <c r="A71" s="150">
        <v>62</v>
      </c>
      <c r="B71" s="151" t="s">
        <v>244</v>
      </c>
      <c r="C71" s="152" t="s">
        <v>245</v>
      </c>
      <c r="D71" s="153" t="s">
        <v>212</v>
      </c>
      <c r="E71" s="154">
        <v>1</v>
      </c>
      <c r="F71" s="1105">
        <v>0</v>
      </c>
      <c r="G71" s="155">
        <f t="shared" si="0"/>
        <v>0</v>
      </c>
      <c r="H71" s="1105">
        <v>0</v>
      </c>
      <c r="I71" s="155">
        <f t="shared" si="1"/>
        <v>0</v>
      </c>
      <c r="J71" s="1105">
        <v>0</v>
      </c>
      <c r="K71" s="155">
        <f t="shared" si="2"/>
        <v>0</v>
      </c>
      <c r="L71" s="155">
        <v>15</v>
      </c>
      <c r="M71" s="155">
        <f t="shared" si="3"/>
        <v>0</v>
      </c>
      <c r="N71" s="155">
        <v>0</v>
      </c>
      <c r="O71" s="155">
        <f t="shared" si="4"/>
        <v>0</v>
      </c>
      <c r="P71" s="155">
        <v>0</v>
      </c>
      <c r="Q71" s="155">
        <f t="shared" si="5"/>
        <v>0</v>
      </c>
      <c r="R71" s="155"/>
      <c r="S71" s="155" t="s">
        <v>153</v>
      </c>
      <c r="T71" s="156" t="s">
        <v>129</v>
      </c>
      <c r="U71" s="157">
        <v>0</v>
      </c>
      <c r="V71" s="157">
        <f t="shared" si="6"/>
        <v>0</v>
      </c>
      <c r="W71" s="157"/>
      <c r="X71" s="158"/>
      <c r="Y71" s="1103"/>
      <c r="Z71" s="1103"/>
      <c r="AA71" s="158"/>
      <c r="AB71" s="158"/>
      <c r="AC71" s="158"/>
      <c r="AD71" s="158"/>
      <c r="AE71" s="158"/>
      <c r="AF71" s="158"/>
      <c r="AG71" s="158" t="s">
        <v>116</v>
      </c>
      <c r="AH71" s="158"/>
      <c r="AI71" s="158"/>
      <c r="AJ71" s="158"/>
      <c r="AK71" s="158"/>
      <c r="AL71" s="158"/>
      <c r="AM71" s="158"/>
      <c r="AN71" s="158"/>
      <c r="AO71" s="158"/>
      <c r="AP71" s="158"/>
      <c r="AQ71" s="158"/>
      <c r="AR71" s="158"/>
      <c r="AS71" s="158"/>
      <c r="AT71" s="158"/>
      <c r="AU71" s="158"/>
      <c r="AV71" s="158"/>
      <c r="AW71" s="158"/>
      <c r="AX71" s="158"/>
      <c r="AY71" s="158"/>
      <c r="AZ71" s="158"/>
      <c r="BA71" s="158"/>
      <c r="BB71" s="158"/>
      <c r="BC71" s="158"/>
      <c r="BD71" s="158"/>
      <c r="BE71" s="158"/>
      <c r="BF71" s="158"/>
      <c r="BG71" s="158"/>
      <c r="BH71" s="158"/>
    </row>
    <row r="72" spans="1:60" outlineLevel="1">
      <c r="A72" s="160">
        <v>66</v>
      </c>
      <c r="B72" s="161" t="s">
        <v>246</v>
      </c>
      <c r="C72" s="162" t="s">
        <v>247</v>
      </c>
      <c r="D72" s="163" t="s">
        <v>212</v>
      </c>
      <c r="E72" s="164">
        <v>1</v>
      </c>
      <c r="F72" s="1106">
        <v>0</v>
      </c>
      <c r="G72" s="155">
        <f t="shared" si="0"/>
        <v>0</v>
      </c>
      <c r="H72" s="1106">
        <v>0</v>
      </c>
      <c r="I72" s="165">
        <f t="shared" si="1"/>
        <v>0</v>
      </c>
      <c r="J72" s="1106">
        <v>0</v>
      </c>
      <c r="K72" s="165">
        <f t="shared" si="2"/>
        <v>0</v>
      </c>
      <c r="L72" s="155">
        <v>15</v>
      </c>
      <c r="M72" s="155">
        <f t="shared" si="3"/>
        <v>0</v>
      </c>
      <c r="N72" s="165"/>
      <c r="O72" s="165"/>
      <c r="P72" s="165"/>
      <c r="Q72" s="165"/>
      <c r="R72" s="165"/>
      <c r="S72" s="165"/>
      <c r="T72" s="156" t="s">
        <v>129</v>
      </c>
      <c r="U72" s="157"/>
      <c r="V72" s="157"/>
      <c r="W72" s="157"/>
      <c r="X72" s="158"/>
      <c r="Y72" s="1103"/>
      <c r="Z72" s="1103"/>
      <c r="AA72" s="158"/>
      <c r="AB72" s="158"/>
      <c r="AC72" s="158"/>
      <c r="AD72" s="158"/>
      <c r="AE72" s="158"/>
      <c r="AF72" s="158"/>
      <c r="AG72" s="158"/>
      <c r="AH72" s="158"/>
      <c r="AI72" s="158"/>
      <c r="AJ72" s="158"/>
      <c r="AK72" s="158"/>
      <c r="AL72" s="158"/>
      <c r="AM72" s="158"/>
      <c r="AN72" s="158"/>
      <c r="AO72" s="158"/>
      <c r="AP72" s="158"/>
      <c r="AQ72" s="158"/>
      <c r="AR72" s="158"/>
      <c r="AS72" s="158"/>
      <c r="AT72" s="158"/>
      <c r="AU72" s="158"/>
      <c r="AV72" s="158"/>
      <c r="AW72" s="158"/>
      <c r="AX72" s="158"/>
      <c r="AY72" s="158"/>
      <c r="AZ72" s="158"/>
      <c r="BA72" s="158"/>
      <c r="BB72" s="158"/>
      <c r="BC72" s="158"/>
      <c r="BD72" s="158"/>
      <c r="BE72" s="158"/>
      <c r="BF72" s="158"/>
      <c r="BG72" s="158"/>
      <c r="BH72" s="158"/>
    </row>
    <row r="73" spans="1:60" s="348" customFormat="1">
      <c r="A73" s="1117" t="s">
        <v>110</v>
      </c>
      <c r="B73" s="1118" t="s">
        <v>75</v>
      </c>
      <c r="C73" s="1119" t="s">
        <v>76</v>
      </c>
      <c r="D73" s="1120"/>
      <c r="E73" s="1121"/>
      <c r="F73" s="1122"/>
      <c r="G73" s="1122">
        <f>SUMIF(AG74:AG75,"&lt;&gt;NOR",G74:G75)</f>
        <v>0</v>
      </c>
      <c r="H73" s="1122"/>
      <c r="I73" s="1122">
        <f>SUM(I74:I75)</f>
        <v>0</v>
      </c>
      <c r="J73" s="1122"/>
      <c r="K73" s="1122">
        <f>SUM(K74:K75)</f>
        <v>0</v>
      </c>
      <c r="L73" s="1122"/>
      <c r="M73" s="1122">
        <f>SUM(M74:M75)</f>
        <v>0</v>
      </c>
      <c r="N73" s="1122"/>
      <c r="O73" s="1122">
        <f>SUM(O74:O75)</f>
        <v>0</v>
      </c>
      <c r="P73" s="1122"/>
      <c r="Q73" s="1122">
        <f>SUM(Q74:Q75)</f>
        <v>0</v>
      </c>
      <c r="R73" s="1122"/>
      <c r="S73" s="1122"/>
      <c r="T73" s="1123"/>
      <c r="U73" s="1126"/>
      <c r="V73" s="1126">
        <f>SUM(V74:V75)</f>
        <v>1</v>
      </c>
      <c r="W73" s="1126"/>
      <c r="X73" s="159"/>
      <c r="Y73" s="1127"/>
      <c r="Z73" s="1127"/>
      <c r="AG73" s="348" t="s">
        <v>111</v>
      </c>
    </row>
    <row r="74" spans="1:60" outlineLevel="1">
      <c r="A74" s="150">
        <v>63</v>
      </c>
      <c r="B74" s="151" t="s">
        <v>248</v>
      </c>
      <c r="C74" s="152" t="s">
        <v>249</v>
      </c>
      <c r="D74" s="153" t="s">
        <v>212</v>
      </c>
      <c r="E74" s="154">
        <v>1</v>
      </c>
      <c r="F74" s="1105">
        <v>0</v>
      </c>
      <c r="G74" s="155">
        <f>ROUND(E74*F74,2)</f>
        <v>0</v>
      </c>
      <c r="H74" s="1105">
        <v>0</v>
      </c>
      <c r="I74" s="155">
        <f>ROUND(E74*H74,2)</f>
        <v>0</v>
      </c>
      <c r="J74" s="1105">
        <v>0</v>
      </c>
      <c r="K74" s="155">
        <f>ROUND(E74*J74,2)</f>
        <v>0</v>
      </c>
      <c r="L74" s="155">
        <v>15</v>
      </c>
      <c r="M74" s="155">
        <f>G74*(1+L74/100)</f>
        <v>0</v>
      </c>
      <c r="N74" s="155">
        <v>0</v>
      </c>
      <c r="O74" s="155">
        <f>ROUND(E74*N74,2)</f>
        <v>0</v>
      </c>
      <c r="P74" s="155">
        <v>0</v>
      </c>
      <c r="Q74" s="155">
        <f>ROUND(E74*P74,2)</f>
        <v>0</v>
      </c>
      <c r="R74" s="155"/>
      <c r="S74" s="155" t="s">
        <v>115</v>
      </c>
      <c r="T74" s="156" t="s">
        <v>129</v>
      </c>
      <c r="U74" s="157">
        <v>1</v>
      </c>
      <c r="V74" s="157">
        <f>ROUND(E74*U74,2)</f>
        <v>1</v>
      </c>
      <c r="W74" s="157"/>
      <c r="X74" s="158"/>
      <c r="Y74" s="1103"/>
      <c r="Z74" s="1103"/>
      <c r="AA74" s="158"/>
      <c r="AB74" s="158"/>
      <c r="AC74" s="158"/>
      <c r="AD74" s="158"/>
      <c r="AE74" s="158"/>
      <c r="AF74" s="158"/>
      <c r="AG74" s="158" t="s">
        <v>116</v>
      </c>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c r="BH74" s="158"/>
    </row>
    <row r="75" spans="1:60" ht="22.5" outlineLevel="1">
      <c r="A75" s="150">
        <v>64</v>
      </c>
      <c r="B75" s="151" t="s">
        <v>250</v>
      </c>
      <c r="C75" s="152" t="s">
        <v>251</v>
      </c>
      <c r="D75" s="153" t="s">
        <v>212</v>
      </c>
      <c r="E75" s="154">
        <v>1</v>
      </c>
      <c r="F75" s="1105">
        <v>0</v>
      </c>
      <c r="G75" s="155">
        <f>ROUND(E75*F75,2)</f>
        <v>0</v>
      </c>
      <c r="H75" s="1105">
        <v>0</v>
      </c>
      <c r="I75" s="155">
        <f>ROUND(E75*H75,2)</f>
        <v>0</v>
      </c>
      <c r="J75" s="1105">
        <v>0</v>
      </c>
      <c r="K75" s="155">
        <f>ROUND(E75*J75,2)</f>
        <v>0</v>
      </c>
      <c r="L75" s="155">
        <v>15</v>
      </c>
      <c r="M75" s="155">
        <f>G75*(1+L75/100)</f>
        <v>0</v>
      </c>
      <c r="N75" s="155">
        <v>0</v>
      </c>
      <c r="O75" s="155">
        <f>ROUND(E75*N75,2)</f>
        <v>0</v>
      </c>
      <c r="P75" s="155">
        <v>0</v>
      </c>
      <c r="Q75" s="155">
        <f>ROUND(E75*P75,2)</f>
        <v>0</v>
      </c>
      <c r="R75" s="155"/>
      <c r="S75" s="155" t="s">
        <v>153</v>
      </c>
      <c r="T75" s="156" t="s">
        <v>129</v>
      </c>
      <c r="U75" s="157">
        <v>0</v>
      </c>
      <c r="V75" s="157">
        <f>ROUND(E75*U75,2)</f>
        <v>0</v>
      </c>
      <c r="W75" s="157"/>
      <c r="X75" s="158"/>
      <c r="Y75" s="1103"/>
      <c r="Z75" s="1103"/>
      <c r="AA75" s="158"/>
      <c r="AB75" s="158"/>
      <c r="AC75" s="158"/>
      <c r="AD75" s="158"/>
      <c r="AE75" s="158"/>
      <c r="AF75" s="158"/>
      <c r="AG75" s="158" t="s">
        <v>116</v>
      </c>
      <c r="AH75" s="158"/>
      <c r="AI75" s="158"/>
      <c r="AJ75" s="158"/>
      <c r="AK75" s="158"/>
      <c r="AL75" s="158"/>
      <c r="AM75" s="158"/>
      <c r="AN75" s="158"/>
      <c r="AO75" s="158"/>
      <c r="AP75" s="158"/>
      <c r="AQ75" s="158"/>
      <c r="AR75" s="158"/>
      <c r="AS75" s="158"/>
      <c r="AT75" s="158"/>
      <c r="AU75" s="158"/>
      <c r="AV75" s="158"/>
      <c r="AW75" s="158"/>
      <c r="AX75" s="158"/>
      <c r="AY75" s="158"/>
      <c r="AZ75" s="158"/>
      <c r="BA75" s="158"/>
      <c r="BB75" s="158"/>
      <c r="BC75" s="158"/>
      <c r="BD75" s="158"/>
      <c r="BE75" s="158"/>
      <c r="BF75" s="158"/>
      <c r="BG75" s="158"/>
      <c r="BH75" s="158"/>
    </row>
    <row r="76" spans="1:60" s="348" customFormat="1">
      <c r="A76" s="1117" t="s">
        <v>110</v>
      </c>
      <c r="B76" s="1118" t="s">
        <v>77</v>
      </c>
      <c r="C76" s="1119" t="s">
        <v>78</v>
      </c>
      <c r="D76" s="1120"/>
      <c r="E76" s="1121"/>
      <c r="F76" s="1122"/>
      <c r="G76" s="1122">
        <f>SUMIF(AG77:AG77,"&lt;&gt;NOR",G77:G77)</f>
        <v>0</v>
      </c>
      <c r="H76" s="1122"/>
      <c r="I76" s="1122">
        <f>SUM(I77:I77)</f>
        <v>0</v>
      </c>
      <c r="J76" s="1122"/>
      <c r="K76" s="1122">
        <f>SUM(K77:K77)</f>
        <v>0</v>
      </c>
      <c r="L76" s="1122"/>
      <c r="M76" s="1122">
        <f>SUM(M77:M77)</f>
        <v>0</v>
      </c>
      <c r="N76" s="1122"/>
      <c r="O76" s="1122">
        <f>SUM(O77:O77)</f>
        <v>0</v>
      </c>
      <c r="P76" s="1122"/>
      <c r="Q76" s="1122">
        <f>SUM(Q77:Q77)</f>
        <v>0</v>
      </c>
      <c r="R76" s="1122"/>
      <c r="S76" s="1122"/>
      <c r="T76" s="1123"/>
      <c r="U76" s="1126"/>
      <c r="V76" s="1126">
        <f>SUM(V77:V77)</f>
        <v>0.49</v>
      </c>
      <c r="W76" s="1126"/>
      <c r="X76" s="159"/>
      <c r="Y76" s="1127"/>
      <c r="Z76" s="1127"/>
      <c r="AG76" s="348" t="s">
        <v>111</v>
      </c>
    </row>
    <row r="77" spans="1:60" ht="33.75" outlineLevel="1">
      <c r="A77" s="166">
        <v>65</v>
      </c>
      <c r="B77" s="167" t="s">
        <v>252</v>
      </c>
      <c r="C77" s="168" t="s">
        <v>253</v>
      </c>
      <c r="D77" s="169" t="s">
        <v>212</v>
      </c>
      <c r="E77" s="170">
        <v>1</v>
      </c>
      <c r="F77" s="1104">
        <v>0</v>
      </c>
      <c r="G77" s="171">
        <f>ROUND(E77*F77,2)</f>
        <v>0</v>
      </c>
      <c r="H77" s="1104">
        <v>0</v>
      </c>
      <c r="I77" s="171">
        <f>ROUND(E77*H77,2)</f>
        <v>0</v>
      </c>
      <c r="J77" s="1104">
        <v>0</v>
      </c>
      <c r="K77" s="171">
        <f>ROUND(E77*J77,2)</f>
        <v>0</v>
      </c>
      <c r="L77" s="171">
        <v>15</v>
      </c>
      <c r="M77" s="171">
        <f>G77*(1+L77/100)</f>
        <v>0</v>
      </c>
      <c r="N77" s="171">
        <v>0</v>
      </c>
      <c r="O77" s="171">
        <f>ROUND(E77*N77,2)</f>
        <v>0</v>
      </c>
      <c r="P77" s="171">
        <v>0</v>
      </c>
      <c r="Q77" s="171">
        <f>ROUND(E77*P77,2)</f>
        <v>0</v>
      </c>
      <c r="R77" s="171"/>
      <c r="S77" s="171" t="s">
        <v>115</v>
      </c>
      <c r="T77" s="172" t="s">
        <v>129</v>
      </c>
      <c r="U77" s="157">
        <v>0.49000000000000005</v>
      </c>
      <c r="V77" s="157">
        <f>ROUND(E77*U77,2)</f>
        <v>0.49</v>
      </c>
      <c r="W77" s="157"/>
      <c r="X77" s="158"/>
      <c r="Y77" s="1103"/>
      <c r="Z77" s="1103"/>
      <c r="AA77" s="158"/>
      <c r="AB77" s="158"/>
      <c r="AC77" s="158"/>
      <c r="AD77" s="158"/>
      <c r="AE77" s="158"/>
      <c r="AF77" s="158"/>
      <c r="AG77" s="158" t="s">
        <v>116</v>
      </c>
      <c r="AH77" s="158"/>
      <c r="AI77" s="158"/>
      <c r="AJ77" s="158"/>
      <c r="AK77" s="158"/>
      <c r="AL77" s="158"/>
      <c r="AM77" s="158"/>
      <c r="AN77" s="158"/>
      <c r="AO77" s="158"/>
      <c r="AP77" s="158"/>
      <c r="AQ77" s="158"/>
      <c r="AR77" s="158"/>
      <c r="AS77" s="158"/>
      <c r="AT77" s="158"/>
      <c r="AU77" s="158"/>
      <c r="AV77" s="158"/>
      <c r="AW77" s="158"/>
      <c r="AX77" s="158"/>
      <c r="AY77" s="158"/>
      <c r="AZ77" s="158"/>
      <c r="BA77" s="158"/>
      <c r="BB77" s="158"/>
      <c r="BC77" s="158"/>
      <c r="BD77" s="158"/>
      <c r="BE77" s="158"/>
      <c r="BF77" s="158"/>
      <c r="BG77" s="158"/>
      <c r="BH77" s="158"/>
    </row>
    <row r="78" spans="1:60">
      <c r="A78" s="137"/>
      <c r="B78" s="140"/>
      <c r="C78" s="173"/>
      <c r="D78" s="142"/>
      <c r="E78" s="137"/>
      <c r="F78" s="137"/>
      <c r="G78" s="137"/>
      <c r="H78" s="137"/>
      <c r="I78" s="137"/>
      <c r="J78" s="137"/>
      <c r="K78" s="137"/>
      <c r="L78" s="137"/>
      <c r="M78" s="137"/>
      <c r="N78" s="137"/>
      <c r="O78" s="137"/>
      <c r="P78" s="137"/>
      <c r="Q78" s="137"/>
      <c r="R78" s="137"/>
      <c r="S78" s="137"/>
      <c r="T78" s="137"/>
      <c r="U78" s="137"/>
      <c r="V78" s="137"/>
      <c r="W78" s="137"/>
      <c r="AE78" s="18">
        <v>15</v>
      </c>
      <c r="AF78" s="18">
        <v>21</v>
      </c>
    </row>
    <row r="79" spans="1:60">
      <c r="A79" s="1309" t="s">
        <v>254</v>
      </c>
      <c r="B79" s="1310"/>
      <c r="C79" s="1310"/>
      <c r="D79" s="1310"/>
      <c r="E79" s="1310"/>
      <c r="F79" s="1310"/>
      <c r="G79" s="1310"/>
      <c r="H79" s="1310"/>
      <c r="I79" s="1310"/>
      <c r="J79" s="1310"/>
      <c r="K79" s="1310"/>
      <c r="L79" s="1310"/>
      <c r="M79" s="1310"/>
      <c r="N79" s="1310"/>
      <c r="O79" s="1310"/>
      <c r="P79" s="1310"/>
      <c r="Q79" s="1310"/>
      <c r="R79" s="1310"/>
      <c r="S79" s="1310"/>
      <c r="T79" s="1310"/>
      <c r="X79" s="134"/>
      <c r="AG79" s="18" t="s">
        <v>255</v>
      </c>
    </row>
    <row r="80" spans="1:60">
      <c r="A80" s="1310"/>
      <c r="B80" s="1310"/>
      <c r="C80" s="1310"/>
      <c r="D80" s="1310"/>
      <c r="E80" s="1310"/>
      <c r="F80" s="1310"/>
      <c r="G80" s="1310"/>
      <c r="H80" s="1310"/>
      <c r="I80" s="1310"/>
      <c r="J80" s="1310"/>
      <c r="K80" s="1310"/>
      <c r="L80" s="1310"/>
      <c r="M80" s="1310"/>
      <c r="N80" s="1310"/>
      <c r="O80" s="1310"/>
      <c r="P80" s="1310"/>
      <c r="Q80" s="1310"/>
      <c r="R80" s="1310"/>
      <c r="S80" s="1310"/>
      <c r="T80" s="1310"/>
    </row>
    <row r="81" spans="1:20">
      <c r="A81" s="1310"/>
      <c r="B81" s="1310"/>
      <c r="C81" s="1310"/>
      <c r="D81" s="1310"/>
      <c r="E81" s="1310"/>
      <c r="F81" s="1310"/>
      <c r="G81" s="1310"/>
      <c r="H81" s="1310"/>
      <c r="I81" s="1310"/>
      <c r="J81" s="1310"/>
      <c r="K81" s="1310"/>
      <c r="L81" s="1310"/>
      <c r="M81" s="1310"/>
      <c r="N81" s="1310"/>
      <c r="O81" s="1310"/>
      <c r="P81" s="1310"/>
      <c r="Q81" s="1310"/>
      <c r="R81" s="1310"/>
      <c r="S81" s="1310"/>
      <c r="T81" s="1310"/>
    </row>
    <row r="82" spans="1:20">
      <c r="A82" s="1310"/>
      <c r="B82" s="1310"/>
      <c r="C82" s="1310"/>
      <c r="D82" s="1310"/>
      <c r="E82" s="1310"/>
      <c r="F82" s="1310"/>
      <c r="G82" s="1310"/>
      <c r="H82" s="1310"/>
      <c r="I82" s="1310"/>
      <c r="J82" s="1310"/>
      <c r="K82" s="1310"/>
      <c r="L82" s="1310"/>
      <c r="M82" s="1310"/>
      <c r="N82" s="1310"/>
      <c r="O82" s="1310"/>
      <c r="P82" s="1310"/>
      <c r="Q82" s="1310"/>
      <c r="R82" s="1310"/>
      <c r="S82" s="1310"/>
      <c r="T82" s="1310"/>
    </row>
    <row r="83" spans="1:20">
      <c r="A83" s="1310"/>
      <c r="B83" s="1310"/>
      <c r="C83" s="1310"/>
      <c r="D83" s="1310"/>
      <c r="E83" s="1310"/>
      <c r="F83" s="1310"/>
      <c r="G83" s="1310"/>
      <c r="H83" s="1310"/>
      <c r="I83" s="1310"/>
      <c r="J83" s="1310"/>
      <c r="K83" s="1310"/>
      <c r="L83" s="1310"/>
      <c r="M83" s="1310"/>
      <c r="N83" s="1310"/>
      <c r="O83" s="1310"/>
      <c r="P83" s="1310"/>
      <c r="Q83" s="1310"/>
      <c r="R83" s="1310"/>
      <c r="S83" s="1310"/>
      <c r="T83" s="1310"/>
    </row>
    <row r="84" spans="1:20">
      <c r="A84" s="1310"/>
      <c r="B84" s="1310"/>
      <c r="C84" s="1310"/>
      <c r="D84" s="1310"/>
      <c r="E84" s="1310"/>
      <c r="F84" s="1310"/>
      <c r="G84" s="1310"/>
      <c r="H84" s="1310"/>
      <c r="I84" s="1310"/>
      <c r="J84" s="1310"/>
      <c r="K84" s="1310"/>
      <c r="L84" s="1310"/>
      <c r="M84" s="1310"/>
      <c r="N84" s="1310"/>
      <c r="O84" s="1310"/>
      <c r="P84" s="1310"/>
      <c r="Q84" s="1310"/>
      <c r="R84" s="1310"/>
      <c r="S84" s="1310"/>
      <c r="T84" s="1310"/>
    </row>
    <row r="85" spans="1:20">
      <c r="A85" s="1310"/>
      <c r="B85" s="1310"/>
      <c r="C85" s="1310"/>
      <c r="D85" s="1310"/>
      <c r="E85" s="1310"/>
      <c r="F85" s="1310"/>
      <c r="G85" s="1310"/>
      <c r="H85" s="1310"/>
      <c r="I85" s="1310"/>
      <c r="J85" s="1310"/>
      <c r="K85" s="1310"/>
      <c r="L85" s="1310"/>
      <c r="M85" s="1310"/>
      <c r="N85" s="1310"/>
      <c r="O85" s="1310"/>
      <c r="P85" s="1310"/>
      <c r="Q85" s="1310"/>
      <c r="R85" s="1310"/>
      <c r="S85" s="1310"/>
      <c r="T85" s="1310"/>
    </row>
    <row r="86" spans="1:20">
      <c r="D86" s="146"/>
    </row>
    <row r="87" spans="1:20">
      <c r="D87" s="146"/>
    </row>
    <row r="88" spans="1:20">
      <c r="D88" s="146"/>
    </row>
    <row r="89" spans="1:20">
      <c r="D89" s="146"/>
    </row>
    <row r="90" spans="1:20">
      <c r="D90" s="146"/>
    </row>
    <row r="91" spans="1:20">
      <c r="D91" s="146"/>
    </row>
    <row r="92" spans="1:20">
      <c r="D92" s="146"/>
    </row>
    <row r="93" spans="1:20">
      <c r="D93" s="146"/>
    </row>
    <row r="94" spans="1:20">
      <c r="D94" s="146"/>
    </row>
    <row r="95" spans="1:20">
      <c r="D95" s="146"/>
    </row>
    <row r="96" spans="1:20">
      <c r="D96" s="146"/>
    </row>
    <row r="97" spans="4:4">
      <c r="D97" s="146"/>
    </row>
    <row r="98" spans="4:4">
      <c r="D98" s="146"/>
    </row>
    <row r="99" spans="4:4">
      <c r="D99" s="146"/>
    </row>
    <row r="100" spans="4:4">
      <c r="D100" s="146"/>
    </row>
    <row r="101" spans="4:4">
      <c r="D101" s="146"/>
    </row>
    <row r="102" spans="4:4">
      <c r="D102" s="146"/>
    </row>
    <row r="103" spans="4:4">
      <c r="D103" s="146"/>
    </row>
    <row r="104" spans="4:4">
      <c r="D104" s="146"/>
    </row>
    <row r="105" spans="4:4">
      <c r="D105" s="146"/>
    </row>
    <row r="106" spans="4:4">
      <c r="D106" s="146"/>
    </row>
    <row r="107" spans="4:4">
      <c r="D107" s="146"/>
    </row>
    <row r="108" spans="4:4">
      <c r="D108" s="146"/>
    </row>
    <row r="109" spans="4:4">
      <c r="D109" s="146"/>
    </row>
    <row r="110" spans="4:4">
      <c r="D110" s="146"/>
    </row>
    <row r="111" spans="4:4">
      <c r="D111" s="146"/>
    </row>
    <row r="112" spans="4:4">
      <c r="D112" s="146"/>
    </row>
    <row r="113" spans="4:4">
      <c r="D113" s="146"/>
    </row>
    <row r="114" spans="4:4">
      <c r="D114" s="146"/>
    </row>
    <row r="115" spans="4:4">
      <c r="D115" s="146"/>
    </row>
    <row r="116" spans="4:4">
      <c r="D116" s="146"/>
    </row>
    <row r="117" spans="4:4">
      <c r="D117" s="146"/>
    </row>
    <row r="118" spans="4:4">
      <c r="D118" s="146"/>
    </row>
    <row r="119" spans="4:4">
      <c r="D119" s="146"/>
    </row>
    <row r="120" spans="4:4">
      <c r="D120" s="146"/>
    </row>
    <row r="121" spans="4:4">
      <c r="D121" s="146"/>
    </row>
    <row r="122" spans="4:4">
      <c r="D122" s="146"/>
    </row>
    <row r="123" spans="4:4">
      <c r="D123" s="146"/>
    </row>
    <row r="124" spans="4:4">
      <c r="D124" s="146"/>
    </row>
    <row r="125" spans="4:4">
      <c r="D125" s="146"/>
    </row>
    <row r="126" spans="4:4">
      <c r="D126" s="146"/>
    </row>
    <row r="127" spans="4:4">
      <c r="D127" s="146"/>
    </row>
    <row r="128" spans="4:4">
      <c r="D128" s="146"/>
    </row>
    <row r="129" spans="4:4">
      <c r="D129" s="146"/>
    </row>
    <row r="130" spans="4:4">
      <c r="D130" s="146"/>
    </row>
    <row r="131" spans="4:4">
      <c r="D131" s="146"/>
    </row>
    <row r="132" spans="4:4">
      <c r="D132" s="146"/>
    </row>
    <row r="133" spans="4:4">
      <c r="D133" s="146"/>
    </row>
    <row r="134" spans="4:4">
      <c r="D134" s="146"/>
    </row>
    <row r="135" spans="4:4">
      <c r="D135" s="146"/>
    </row>
    <row r="136" spans="4:4">
      <c r="D136" s="146"/>
    </row>
    <row r="137" spans="4:4">
      <c r="D137" s="146"/>
    </row>
    <row r="138" spans="4:4">
      <c r="D138" s="146"/>
    </row>
    <row r="139" spans="4:4">
      <c r="D139" s="146"/>
    </row>
    <row r="140" spans="4:4">
      <c r="D140" s="146"/>
    </row>
    <row r="141" spans="4:4">
      <c r="D141" s="146"/>
    </row>
    <row r="142" spans="4:4">
      <c r="D142" s="146"/>
    </row>
    <row r="143" spans="4:4">
      <c r="D143" s="146"/>
    </row>
    <row r="144" spans="4:4">
      <c r="D144" s="146"/>
    </row>
    <row r="145" spans="4:4">
      <c r="D145" s="146"/>
    </row>
    <row r="146" spans="4:4">
      <c r="D146" s="146"/>
    </row>
    <row r="147" spans="4:4">
      <c r="D147" s="146"/>
    </row>
    <row r="148" spans="4:4">
      <c r="D148" s="146"/>
    </row>
    <row r="149" spans="4:4">
      <c r="D149" s="146"/>
    </row>
    <row r="150" spans="4:4">
      <c r="D150" s="146"/>
    </row>
    <row r="151" spans="4:4">
      <c r="D151" s="146"/>
    </row>
    <row r="152" spans="4:4">
      <c r="D152" s="146"/>
    </row>
    <row r="153" spans="4:4">
      <c r="D153" s="146"/>
    </row>
    <row r="154" spans="4:4">
      <c r="D154" s="146"/>
    </row>
    <row r="155" spans="4:4">
      <c r="D155" s="146"/>
    </row>
    <row r="156" spans="4:4">
      <c r="D156" s="146"/>
    </row>
    <row r="157" spans="4:4">
      <c r="D157" s="146"/>
    </row>
    <row r="158" spans="4:4">
      <c r="D158" s="146"/>
    </row>
    <row r="159" spans="4:4">
      <c r="D159" s="146"/>
    </row>
    <row r="160" spans="4:4">
      <c r="D160" s="146"/>
    </row>
    <row r="161" spans="4:4">
      <c r="D161" s="146"/>
    </row>
    <row r="162" spans="4:4">
      <c r="D162" s="146"/>
    </row>
    <row r="163" spans="4:4">
      <c r="D163" s="146"/>
    </row>
    <row r="164" spans="4:4">
      <c r="D164" s="146"/>
    </row>
    <row r="165" spans="4:4">
      <c r="D165" s="146"/>
    </row>
    <row r="166" spans="4:4">
      <c r="D166" s="146"/>
    </row>
    <row r="167" spans="4:4">
      <c r="D167" s="146"/>
    </row>
    <row r="168" spans="4:4">
      <c r="D168" s="146"/>
    </row>
    <row r="169" spans="4:4">
      <c r="D169" s="146"/>
    </row>
    <row r="170" spans="4:4">
      <c r="D170" s="146"/>
    </row>
    <row r="171" spans="4:4">
      <c r="D171" s="146"/>
    </row>
    <row r="172" spans="4:4">
      <c r="D172" s="146"/>
    </row>
    <row r="173" spans="4:4">
      <c r="D173" s="146"/>
    </row>
    <row r="174" spans="4:4">
      <c r="D174" s="146"/>
    </row>
    <row r="175" spans="4:4">
      <c r="D175" s="146"/>
    </row>
    <row r="176" spans="4:4">
      <c r="D176" s="146"/>
    </row>
    <row r="177" spans="4:4">
      <c r="D177" s="146"/>
    </row>
    <row r="178" spans="4:4">
      <c r="D178" s="146"/>
    </row>
    <row r="179" spans="4:4">
      <c r="D179" s="146"/>
    </row>
    <row r="180" spans="4:4">
      <c r="D180" s="146"/>
    </row>
    <row r="181" spans="4:4">
      <c r="D181" s="146"/>
    </row>
    <row r="182" spans="4:4">
      <c r="D182" s="146"/>
    </row>
    <row r="183" spans="4:4">
      <c r="D183" s="146"/>
    </row>
    <row r="184" spans="4:4">
      <c r="D184" s="146"/>
    </row>
    <row r="185" spans="4:4">
      <c r="D185" s="146"/>
    </row>
    <row r="186" spans="4:4">
      <c r="D186" s="146"/>
    </row>
    <row r="187" spans="4:4">
      <c r="D187" s="146"/>
    </row>
    <row r="188" spans="4:4">
      <c r="D188" s="146"/>
    </row>
    <row r="189" spans="4:4">
      <c r="D189" s="146"/>
    </row>
    <row r="190" spans="4:4">
      <c r="D190" s="146"/>
    </row>
    <row r="191" spans="4:4">
      <c r="D191" s="146"/>
    </row>
    <row r="192" spans="4:4">
      <c r="D192" s="146"/>
    </row>
    <row r="193" spans="4:4">
      <c r="D193" s="146"/>
    </row>
    <row r="194" spans="4:4">
      <c r="D194" s="146"/>
    </row>
    <row r="195" spans="4:4">
      <c r="D195" s="146"/>
    </row>
    <row r="196" spans="4:4">
      <c r="D196" s="146"/>
    </row>
    <row r="197" spans="4:4">
      <c r="D197" s="146"/>
    </row>
    <row r="198" spans="4:4">
      <c r="D198" s="146"/>
    </row>
    <row r="199" spans="4:4">
      <c r="D199" s="146"/>
    </row>
    <row r="200" spans="4:4">
      <c r="D200" s="146"/>
    </row>
    <row r="201" spans="4:4">
      <c r="D201" s="146"/>
    </row>
    <row r="202" spans="4:4">
      <c r="D202" s="146"/>
    </row>
    <row r="203" spans="4:4">
      <c r="D203" s="146"/>
    </row>
    <row r="204" spans="4:4">
      <c r="D204" s="146"/>
    </row>
    <row r="205" spans="4:4">
      <c r="D205" s="146"/>
    </row>
    <row r="206" spans="4:4">
      <c r="D206" s="146"/>
    </row>
    <row r="207" spans="4:4">
      <c r="D207" s="146"/>
    </row>
    <row r="208" spans="4:4">
      <c r="D208" s="146"/>
    </row>
    <row r="209" spans="4:4">
      <c r="D209" s="146"/>
    </row>
    <row r="210" spans="4:4">
      <c r="D210" s="146"/>
    </row>
    <row r="211" spans="4:4">
      <c r="D211" s="146"/>
    </row>
    <row r="212" spans="4:4">
      <c r="D212" s="146"/>
    </row>
    <row r="213" spans="4:4">
      <c r="D213" s="146"/>
    </row>
    <row r="214" spans="4:4">
      <c r="D214" s="146"/>
    </row>
    <row r="215" spans="4:4">
      <c r="D215" s="146"/>
    </row>
    <row r="216" spans="4:4">
      <c r="D216" s="146"/>
    </row>
    <row r="217" spans="4:4">
      <c r="D217" s="146"/>
    </row>
    <row r="218" spans="4:4">
      <c r="D218" s="146"/>
    </row>
    <row r="219" spans="4:4">
      <c r="D219" s="146"/>
    </row>
    <row r="220" spans="4:4">
      <c r="D220" s="146"/>
    </row>
    <row r="221" spans="4:4">
      <c r="D221" s="146"/>
    </row>
    <row r="222" spans="4:4">
      <c r="D222" s="146"/>
    </row>
    <row r="223" spans="4:4">
      <c r="D223" s="146"/>
    </row>
    <row r="224" spans="4:4">
      <c r="D224" s="146"/>
    </row>
    <row r="225" spans="4:4">
      <c r="D225" s="146"/>
    </row>
    <row r="226" spans="4:4">
      <c r="D226" s="146"/>
    </row>
    <row r="227" spans="4:4">
      <c r="D227" s="146"/>
    </row>
    <row r="228" spans="4:4">
      <c r="D228" s="146"/>
    </row>
    <row r="229" spans="4:4">
      <c r="D229" s="146"/>
    </row>
    <row r="230" spans="4:4">
      <c r="D230" s="146"/>
    </row>
    <row r="231" spans="4:4">
      <c r="D231" s="146"/>
    </row>
    <row r="232" spans="4:4">
      <c r="D232" s="146"/>
    </row>
    <row r="233" spans="4:4">
      <c r="D233" s="146"/>
    </row>
    <row r="234" spans="4:4">
      <c r="D234" s="146"/>
    </row>
    <row r="235" spans="4:4">
      <c r="D235" s="146"/>
    </row>
    <row r="236" spans="4:4">
      <c r="D236" s="146"/>
    </row>
    <row r="237" spans="4:4">
      <c r="D237" s="146"/>
    </row>
    <row r="238" spans="4:4">
      <c r="D238" s="146"/>
    </row>
    <row r="239" spans="4:4">
      <c r="D239" s="146"/>
    </row>
    <row r="240" spans="4:4">
      <c r="D240" s="146"/>
    </row>
    <row r="241" spans="4:4">
      <c r="D241" s="146"/>
    </row>
    <row r="242" spans="4:4">
      <c r="D242" s="146"/>
    </row>
    <row r="243" spans="4:4">
      <c r="D243" s="146"/>
    </row>
    <row r="244" spans="4:4">
      <c r="D244" s="146"/>
    </row>
    <row r="245" spans="4:4">
      <c r="D245" s="146"/>
    </row>
    <row r="246" spans="4:4">
      <c r="D246" s="146"/>
    </row>
    <row r="247" spans="4:4">
      <c r="D247" s="146"/>
    </row>
    <row r="248" spans="4:4">
      <c r="D248" s="146"/>
    </row>
    <row r="249" spans="4:4">
      <c r="D249" s="146"/>
    </row>
    <row r="250" spans="4:4">
      <c r="D250" s="146"/>
    </row>
    <row r="251" spans="4:4">
      <c r="D251" s="146"/>
    </row>
    <row r="252" spans="4:4">
      <c r="D252" s="146"/>
    </row>
    <row r="253" spans="4:4">
      <c r="D253" s="146"/>
    </row>
    <row r="254" spans="4:4">
      <c r="D254" s="146"/>
    </row>
    <row r="255" spans="4:4">
      <c r="D255" s="146"/>
    </row>
    <row r="256" spans="4:4">
      <c r="D256" s="146"/>
    </row>
    <row r="257" spans="4:4">
      <c r="D257" s="146"/>
    </row>
    <row r="258" spans="4:4">
      <c r="D258" s="146"/>
    </row>
    <row r="259" spans="4:4">
      <c r="D259" s="146"/>
    </row>
    <row r="260" spans="4:4">
      <c r="D260" s="146"/>
    </row>
    <row r="261" spans="4:4">
      <c r="D261" s="146"/>
    </row>
    <row r="262" spans="4:4">
      <c r="D262" s="146"/>
    </row>
    <row r="263" spans="4:4">
      <c r="D263" s="146"/>
    </row>
    <row r="264" spans="4:4">
      <c r="D264" s="146"/>
    </row>
    <row r="265" spans="4:4">
      <c r="D265" s="146"/>
    </row>
    <row r="266" spans="4:4">
      <c r="D266" s="146"/>
    </row>
    <row r="267" spans="4:4">
      <c r="D267" s="146"/>
    </row>
    <row r="268" spans="4:4">
      <c r="D268" s="146"/>
    </row>
    <row r="269" spans="4:4">
      <c r="D269" s="146"/>
    </row>
    <row r="270" spans="4:4">
      <c r="D270" s="146"/>
    </row>
    <row r="271" spans="4:4">
      <c r="D271" s="146"/>
    </row>
    <row r="272" spans="4:4">
      <c r="D272" s="146"/>
    </row>
    <row r="273" spans="4:4">
      <c r="D273" s="146"/>
    </row>
    <row r="274" spans="4:4">
      <c r="D274" s="146"/>
    </row>
    <row r="275" spans="4:4">
      <c r="D275" s="146"/>
    </row>
    <row r="276" spans="4:4">
      <c r="D276" s="146"/>
    </row>
    <row r="277" spans="4:4">
      <c r="D277" s="146"/>
    </row>
    <row r="278" spans="4:4">
      <c r="D278" s="146"/>
    </row>
    <row r="279" spans="4:4">
      <c r="D279" s="146"/>
    </row>
    <row r="280" spans="4:4">
      <c r="D280" s="146"/>
    </row>
    <row r="281" spans="4:4">
      <c r="D281" s="146"/>
    </row>
    <row r="282" spans="4:4">
      <c r="D282" s="146"/>
    </row>
    <row r="283" spans="4:4">
      <c r="D283" s="146"/>
    </row>
    <row r="284" spans="4:4">
      <c r="D284" s="146"/>
    </row>
    <row r="285" spans="4:4">
      <c r="D285" s="146"/>
    </row>
    <row r="286" spans="4:4">
      <c r="D286" s="146"/>
    </row>
    <row r="287" spans="4:4">
      <c r="D287" s="146"/>
    </row>
    <row r="288" spans="4:4">
      <c r="D288" s="146"/>
    </row>
    <row r="289" spans="4:4">
      <c r="D289" s="146"/>
    </row>
    <row r="290" spans="4:4">
      <c r="D290" s="146"/>
    </row>
    <row r="291" spans="4:4">
      <c r="D291" s="146"/>
    </row>
    <row r="292" spans="4:4">
      <c r="D292" s="146"/>
    </row>
    <row r="293" spans="4:4">
      <c r="D293" s="146"/>
    </row>
    <row r="294" spans="4:4">
      <c r="D294" s="146"/>
    </row>
    <row r="295" spans="4:4">
      <c r="D295" s="146"/>
    </row>
    <row r="296" spans="4:4">
      <c r="D296" s="146"/>
    </row>
    <row r="297" spans="4:4">
      <c r="D297" s="146"/>
    </row>
    <row r="298" spans="4:4">
      <c r="D298" s="146"/>
    </row>
    <row r="299" spans="4:4">
      <c r="D299" s="146"/>
    </row>
    <row r="300" spans="4:4">
      <c r="D300" s="146"/>
    </row>
    <row r="301" spans="4:4">
      <c r="D301" s="146"/>
    </row>
    <row r="302" spans="4:4">
      <c r="D302" s="146"/>
    </row>
    <row r="303" spans="4:4">
      <c r="D303" s="146"/>
    </row>
    <row r="304" spans="4:4">
      <c r="D304" s="146"/>
    </row>
    <row r="305" spans="4:4">
      <c r="D305" s="146"/>
    </row>
    <row r="306" spans="4:4">
      <c r="D306" s="146"/>
    </row>
    <row r="307" spans="4:4">
      <c r="D307" s="146"/>
    </row>
    <row r="308" spans="4:4">
      <c r="D308" s="146"/>
    </row>
    <row r="309" spans="4:4">
      <c r="D309" s="146"/>
    </row>
    <row r="310" spans="4:4">
      <c r="D310" s="146"/>
    </row>
    <row r="311" spans="4:4">
      <c r="D311" s="146"/>
    </row>
    <row r="312" spans="4:4">
      <c r="D312" s="146"/>
    </row>
    <row r="313" spans="4:4">
      <c r="D313" s="146"/>
    </row>
    <row r="314" spans="4:4">
      <c r="D314" s="146"/>
    </row>
    <row r="315" spans="4:4">
      <c r="D315" s="146"/>
    </row>
    <row r="316" spans="4:4">
      <c r="D316" s="146"/>
    </row>
    <row r="317" spans="4:4">
      <c r="D317" s="146"/>
    </row>
    <row r="318" spans="4:4">
      <c r="D318" s="146"/>
    </row>
    <row r="319" spans="4:4">
      <c r="D319" s="146"/>
    </row>
    <row r="320" spans="4:4">
      <c r="D320" s="146"/>
    </row>
    <row r="321" spans="4:4">
      <c r="D321" s="146"/>
    </row>
    <row r="322" spans="4:4">
      <c r="D322" s="146"/>
    </row>
    <row r="323" spans="4:4">
      <c r="D323" s="146"/>
    </row>
    <row r="324" spans="4:4">
      <c r="D324" s="146"/>
    </row>
    <row r="325" spans="4:4">
      <c r="D325" s="146"/>
    </row>
    <row r="326" spans="4:4">
      <c r="D326" s="146"/>
    </row>
    <row r="327" spans="4:4">
      <c r="D327" s="146"/>
    </row>
    <row r="328" spans="4:4">
      <c r="D328" s="146"/>
    </row>
    <row r="329" spans="4:4">
      <c r="D329" s="146"/>
    </row>
    <row r="330" spans="4:4">
      <c r="D330" s="146"/>
    </row>
    <row r="331" spans="4:4">
      <c r="D331" s="146"/>
    </row>
    <row r="332" spans="4:4">
      <c r="D332" s="146"/>
    </row>
    <row r="333" spans="4:4">
      <c r="D333" s="146"/>
    </row>
    <row r="334" spans="4:4">
      <c r="D334" s="146"/>
    </row>
    <row r="335" spans="4:4">
      <c r="D335" s="146"/>
    </row>
    <row r="336" spans="4:4">
      <c r="D336" s="146"/>
    </row>
    <row r="337" spans="4:4">
      <c r="D337" s="146"/>
    </row>
    <row r="338" spans="4:4">
      <c r="D338" s="146"/>
    </row>
    <row r="339" spans="4:4">
      <c r="D339" s="146"/>
    </row>
    <row r="340" spans="4:4">
      <c r="D340" s="146"/>
    </row>
    <row r="341" spans="4:4">
      <c r="D341" s="146"/>
    </row>
    <row r="342" spans="4:4">
      <c r="D342" s="146"/>
    </row>
    <row r="343" spans="4:4">
      <c r="D343" s="146"/>
    </row>
    <row r="344" spans="4:4">
      <c r="D344" s="146"/>
    </row>
    <row r="345" spans="4:4">
      <c r="D345" s="146"/>
    </row>
    <row r="346" spans="4:4">
      <c r="D346" s="146"/>
    </row>
    <row r="347" spans="4:4">
      <c r="D347" s="146"/>
    </row>
    <row r="348" spans="4:4">
      <c r="D348" s="146"/>
    </row>
    <row r="349" spans="4:4">
      <c r="D349" s="146"/>
    </row>
    <row r="350" spans="4:4">
      <c r="D350" s="146"/>
    </row>
    <row r="351" spans="4:4">
      <c r="D351" s="146"/>
    </row>
    <row r="352" spans="4:4">
      <c r="D352" s="146"/>
    </row>
    <row r="353" spans="4:4">
      <c r="D353" s="146"/>
    </row>
    <row r="354" spans="4:4">
      <c r="D354" s="146"/>
    </row>
    <row r="355" spans="4:4">
      <c r="D355" s="146"/>
    </row>
    <row r="356" spans="4:4">
      <c r="D356" s="146"/>
    </row>
    <row r="357" spans="4:4">
      <c r="D357" s="146"/>
    </row>
    <row r="358" spans="4:4">
      <c r="D358" s="146"/>
    </row>
    <row r="359" spans="4:4">
      <c r="D359" s="146"/>
    </row>
    <row r="360" spans="4:4">
      <c r="D360" s="146"/>
    </row>
    <row r="361" spans="4:4">
      <c r="D361" s="146"/>
    </row>
    <row r="362" spans="4:4">
      <c r="D362" s="146"/>
    </row>
    <row r="363" spans="4:4">
      <c r="D363" s="146"/>
    </row>
    <row r="364" spans="4:4">
      <c r="D364" s="146"/>
    </row>
    <row r="365" spans="4:4">
      <c r="D365" s="146"/>
    </row>
    <row r="366" spans="4:4">
      <c r="D366" s="146"/>
    </row>
    <row r="367" spans="4:4">
      <c r="D367" s="146"/>
    </row>
    <row r="368" spans="4:4">
      <c r="D368" s="146"/>
    </row>
    <row r="369" spans="4:4">
      <c r="D369" s="146"/>
    </row>
    <row r="370" spans="4:4">
      <c r="D370" s="146"/>
    </row>
    <row r="371" spans="4:4">
      <c r="D371" s="146"/>
    </row>
    <row r="372" spans="4:4">
      <c r="D372" s="146"/>
    </row>
    <row r="373" spans="4:4">
      <c r="D373" s="146"/>
    </row>
    <row r="374" spans="4:4">
      <c r="D374" s="146"/>
    </row>
    <row r="375" spans="4:4">
      <c r="D375" s="146"/>
    </row>
    <row r="376" spans="4:4">
      <c r="D376" s="146"/>
    </row>
    <row r="377" spans="4:4">
      <c r="D377" s="146"/>
    </row>
    <row r="378" spans="4:4">
      <c r="D378" s="146"/>
    </row>
    <row r="379" spans="4:4">
      <c r="D379" s="146"/>
    </row>
    <row r="380" spans="4:4">
      <c r="D380" s="146"/>
    </row>
    <row r="381" spans="4:4">
      <c r="D381" s="146"/>
    </row>
    <row r="382" spans="4:4">
      <c r="D382" s="146"/>
    </row>
    <row r="383" spans="4:4">
      <c r="D383" s="146"/>
    </row>
    <row r="384" spans="4:4">
      <c r="D384" s="146"/>
    </row>
    <row r="385" spans="4:4">
      <c r="D385" s="146"/>
    </row>
    <row r="386" spans="4:4">
      <c r="D386" s="146"/>
    </row>
    <row r="387" spans="4:4">
      <c r="D387" s="146"/>
    </row>
    <row r="388" spans="4:4">
      <c r="D388" s="146"/>
    </row>
    <row r="389" spans="4:4">
      <c r="D389" s="146"/>
    </row>
    <row r="390" spans="4:4">
      <c r="D390" s="146"/>
    </row>
    <row r="391" spans="4:4">
      <c r="D391" s="146"/>
    </row>
    <row r="392" spans="4:4">
      <c r="D392" s="146"/>
    </row>
    <row r="393" spans="4:4">
      <c r="D393" s="146"/>
    </row>
    <row r="394" spans="4:4">
      <c r="D394" s="146"/>
    </row>
    <row r="395" spans="4:4">
      <c r="D395" s="146"/>
    </row>
    <row r="396" spans="4:4">
      <c r="D396" s="146"/>
    </row>
    <row r="397" spans="4:4">
      <c r="D397" s="146"/>
    </row>
    <row r="398" spans="4:4">
      <c r="D398" s="146"/>
    </row>
    <row r="399" spans="4:4">
      <c r="D399" s="146"/>
    </row>
    <row r="400" spans="4:4">
      <c r="D400" s="146"/>
    </row>
    <row r="401" spans="4:4">
      <c r="D401" s="146"/>
    </row>
    <row r="402" spans="4:4">
      <c r="D402" s="146"/>
    </row>
    <row r="403" spans="4:4">
      <c r="D403" s="146"/>
    </row>
    <row r="404" spans="4:4">
      <c r="D404" s="146"/>
    </row>
    <row r="405" spans="4:4">
      <c r="D405" s="146"/>
    </row>
    <row r="406" spans="4:4">
      <c r="D406" s="146"/>
    </row>
    <row r="407" spans="4:4">
      <c r="D407" s="146"/>
    </row>
    <row r="408" spans="4:4">
      <c r="D408" s="146"/>
    </row>
    <row r="409" spans="4:4">
      <c r="D409" s="146"/>
    </row>
    <row r="410" spans="4:4">
      <c r="D410" s="146"/>
    </row>
    <row r="411" spans="4:4">
      <c r="D411" s="146"/>
    </row>
    <row r="412" spans="4:4">
      <c r="D412" s="146"/>
    </row>
    <row r="413" spans="4:4">
      <c r="D413" s="146"/>
    </row>
    <row r="414" spans="4:4">
      <c r="D414" s="146"/>
    </row>
    <row r="415" spans="4:4">
      <c r="D415" s="146"/>
    </row>
    <row r="416" spans="4:4">
      <c r="D416" s="146"/>
    </row>
    <row r="417" spans="4:4">
      <c r="D417" s="146"/>
    </row>
    <row r="418" spans="4:4">
      <c r="D418" s="146"/>
    </row>
    <row r="419" spans="4:4">
      <c r="D419" s="146"/>
    </row>
    <row r="420" spans="4:4">
      <c r="D420" s="146"/>
    </row>
    <row r="421" spans="4:4">
      <c r="D421" s="146"/>
    </row>
    <row r="422" spans="4:4">
      <c r="D422" s="146"/>
    </row>
    <row r="423" spans="4:4">
      <c r="D423" s="146"/>
    </row>
    <row r="424" spans="4:4">
      <c r="D424" s="146"/>
    </row>
    <row r="425" spans="4:4">
      <c r="D425" s="146"/>
    </row>
    <row r="426" spans="4:4">
      <c r="D426" s="146"/>
    </row>
    <row r="427" spans="4:4">
      <c r="D427" s="146"/>
    </row>
    <row r="428" spans="4:4">
      <c r="D428" s="146"/>
    </row>
    <row r="429" spans="4:4">
      <c r="D429" s="146"/>
    </row>
    <row r="430" spans="4:4">
      <c r="D430" s="146"/>
    </row>
    <row r="431" spans="4:4">
      <c r="D431" s="146"/>
    </row>
    <row r="432" spans="4:4">
      <c r="D432" s="146"/>
    </row>
    <row r="433" spans="4:4">
      <c r="D433" s="146"/>
    </row>
    <row r="434" spans="4:4">
      <c r="D434" s="146"/>
    </row>
    <row r="435" spans="4:4">
      <c r="D435" s="146"/>
    </row>
    <row r="436" spans="4:4">
      <c r="D436" s="146"/>
    </row>
    <row r="437" spans="4:4">
      <c r="D437" s="146"/>
    </row>
    <row r="438" spans="4:4">
      <c r="D438" s="146"/>
    </row>
    <row r="439" spans="4:4">
      <c r="D439" s="146"/>
    </row>
    <row r="440" spans="4:4">
      <c r="D440" s="146"/>
    </row>
    <row r="441" spans="4:4">
      <c r="D441" s="146"/>
    </row>
    <row r="442" spans="4:4">
      <c r="D442" s="146"/>
    </row>
    <row r="443" spans="4:4">
      <c r="D443" s="146"/>
    </row>
    <row r="444" spans="4:4">
      <c r="D444" s="146"/>
    </row>
    <row r="445" spans="4:4">
      <c r="D445" s="146"/>
    </row>
    <row r="446" spans="4:4">
      <c r="D446" s="146"/>
    </row>
    <row r="447" spans="4:4">
      <c r="D447" s="146"/>
    </row>
    <row r="448" spans="4:4">
      <c r="D448" s="146"/>
    </row>
    <row r="449" spans="4:4">
      <c r="D449" s="146"/>
    </row>
    <row r="450" spans="4:4">
      <c r="D450" s="146"/>
    </row>
    <row r="451" spans="4:4">
      <c r="D451" s="146"/>
    </row>
    <row r="452" spans="4:4">
      <c r="D452" s="146"/>
    </row>
    <row r="453" spans="4:4">
      <c r="D453" s="146"/>
    </row>
    <row r="454" spans="4:4">
      <c r="D454" s="146"/>
    </row>
    <row r="455" spans="4:4">
      <c r="D455" s="146"/>
    </row>
    <row r="456" spans="4:4">
      <c r="D456" s="146"/>
    </row>
    <row r="457" spans="4:4">
      <c r="D457" s="146"/>
    </row>
    <row r="458" spans="4:4">
      <c r="D458" s="146"/>
    </row>
    <row r="459" spans="4:4">
      <c r="D459" s="146"/>
    </row>
    <row r="460" spans="4:4">
      <c r="D460" s="146"/>
    </row>
    <row r="461" spans="4:4">
      <c r="D461" s="146"/>
    </row>
    <row r="462" spans="4:4">
      <c r="D462" s="146"/>
    </row>
    <row r="463" spans="4:4">
      <c r="D463" s="146"/>
    </row>
    <row r="464" spans="4:4">
      <c r="D464" s="146"/>
    </row>
    <row r="465" spans="4:4">
      <c r="D465" s="146"/>
    </row>
    <row r="466" spans="4:4">
      <c r="D466" s="146"/>
    </row>
    <row r="467" spans="4:4">
      <c r="D467" s="146"/>
    </row>
    <row r="468" spans="4:4">
      <c r="D468" s="146"/>
    </row>
    <row r="469" spans="4:4">
      <c r="D469" s="146"/>
    </row>
    <row r="470" spans="4:4">
      <c r="D470" s="146"/>
    </row>
    <row r="471" spans="4:4">
      <c r="D471" s="146"/>
    </row>
    <row r="472" spans="4:4">
      <c r="D472" s="146"/>
    </row>
    <row r="473" spans="4:4">
      <c r="D473" s="146"/>
    </row>
    <row r="474" spans="4:4">
      <c r="D474" s="146"/>
    </row>
    <row r="475" spans="4:4">
      <c r="D475" s="146"/>
    </row>
    <row r="476" spans="4:4">
      <c r="D476" s="146"/>
    </row>
    <row r="477" spans="4:4">
      <c r="D477" s="146"/>
    </row>
    <row r="478" spans="4:4">
      <c r="D478" s="146"/>
    </row>
    <row r="479" spans="4:4">
      <c r="D479" s="146"/>
    </row>
    <row r="480" spans="4:4">
      <c r="D480" s="146"/>
    </row>
    <row r="481" spans="4:4">
      <c r="D481" s="146"/>
    </row>
    <row r="482" spans="4:4">
      <c r="D482" s="146"/>
    </row>
    <row r="483" spans="4:4">
      <c r="D483" s="146"/>
    </row>
    <row r="484" spans="4:4">
      <c r="D484" s="146"/>
    </row>
    <row r="485" spans="4:4">
      <c r="D485" s="146"/>
    </row>
    <row r="486" spans="4:4">
      <c r="D486" s="146"/>
    </row>
    <row r="487" spans="4:4">
      <c r="D487" s="146"/>
    </row>
    <row r="488" spans="4:4">
      <c r="D488" s="146"/>
    </row>
    <row r="489" spans="4:4">
      <c r="D489" s="146"/>
    </row>
    <row r="490" spans="4:4">
      <c r="D490" s="146"/>
    </row>
    <row r="491" spans="4:4">
      <c r="D491" s="146"/>
    </row>
    <row r="492" spans="4:4">
      <c r="D492" s="146"/>
    </row>
    <row r="493" spans="4:4">
      <c r="D493" s="146"/>
    </row>
    <row r="494" spans="4:4">
      <c r="D494" s="146"/>
    </row>
    <row r="495" spans="4:4">
      <c r="D495" s="146"/>
    </row>
    <row r="496" spans="4:4">
      <c r="D496" s="146"/>
    </row>
    <row r="497" spans="4:4">
      <c r="D497" s="146"/>
    </row>
    <row r="498" spans="4:4">
      <c r="D498" s="146"/>
    </row>
    <row r="499" spans="4:4">
      <c r="D499" s="146"/>
    </row>
    <row r="500" spans="4:4">
      <c r="D500" s="146"/>
    </row>
    <row r="501" spans="4:4">
      <c r="D501" s="146"/>
    </row>
    <row r="502" spans="4:4">
      <c r="D502" s="146"/>
    </row>
    <row r="503" spans="4:4">
      <c r="D503" s="146"/>
    </row>
    <row r="504" spans="4:4">
      <c r="D504" s="146"/>
    </row>
    <row r="505" spans="4:4">
      <c r="D505" s="146"/>
    </row>
    <row r="506" spans="4:4">
      <c r="D506" s="146"/>
    </row>
    <row r="507" spans="4:4">
      <c r="D507" s="146"/>
    </row>
    <row r="508" spans="4:4">
      <c r="D508" s="146"/>
    </row>
    <row r="509" spans="4:4">
      <c r="D509" s="146"/>
    </row>
    <row r="510" spans="4:4">
      <c r="D510" s="146"/>
    </row>
    <row r="511" spans="4:4">
      <c r="D511" s="146"/>
    </row>
    <row r="512" spans="4:4">
      <c r="D512" s="146"/>
    </row>
    <row r="513" spans="4:4">
      <c r="D513" s="146"/>
    </row>
    <row r="514" spans="4:4">
      <c r="D514" s="146"/>
    </row>
    <row r="515" spans="4:4">
      <c r="D515" s="146"/>
    </row>
    <row r="516" spans="4:4">
      <c r="D516" s="146"/>
    </row>
    <row r="517" spans="4:4">
      <c r="D517" s="146"/>
    </row>
    <row r="518" spans="4:4">
      <c r="D518" s="146"/>
    </row>
    <row r="519" spans="4:4">
      <c r="D519" s="146"/>
    </row>
    <row r="520" spans="4:4">
      <c r="D520" s="146"/>
    </row>
    <row r="521" spans="4:4">
      <c r="D521" s="146"/>
    </row>
    <row r="522" spans="4:4">
      <c r="D522" s="146"/>
    </row>
    <row r="523" spans="4:4">
      <c r="D523" s="146"/>
    </row>
    <row r="524" spans="4:4">
      <c r="D524" s="146"/>
    </row>
    <row r="525" spans="4:4">
      <c r="D525" s="146"/>
    </row>
    <row r="526" spans="4:4">
      <c r="D526" s="146"/>
    </row>
    <row r="527" spans="4:4">
      <c r="D527" s="146"/>
    </row>
    <row r="528" spans="4:4">
      <c r="D528" s="146"/>
    </row>
    <row r="529" spans="4:4">
      <c r="D529" s="146"/>
    </row>
    <row r="530" spans="4:4">
      <c r="D530" s="146"/>
    </row>
    <row r="531" spans="4:4">
      <c r="D531" s="146"/>
    </row>
    <row r="532" spans="4:4">
      <c r="D532" s="146"/>
    </row>
    <row r="533" spans="4:4">
      <c r="D533" s="146"/>
    </row>
    <row r="534" spans="4:4">
      <c r="D534" s="146"/>
    </row>
    <row r="535" spans="4:4">
      <c r="D535" s="146"/>
    </row>
    <row r="536" spans="4:4">
      <c r="D536" s="146"/>
    </row>
    <row r="537" spans="4:4">
      <c r="D537" s="146"/>
    </row>
    <row r="538" spans="4:4">
      <c r="D538" s="146"/>
    </row>
    <row r="539" spans="4:4">
      <c r="D539" s="146"/>
    </row>
    <row r="540" spans="4:4">
      <c r="D540" s="146"/>
    </row>
    <row r="541" spans="4:4">
      <c r="D541" s="146"/>
    </row>
    <row r="542" spans="4:4">
      <c r="D542" s="146"/>
    </row>
    <row r="543" spans="4:4">
      <c r="D543" s="146"/>
    </row>
    <row r="544" spans="4:4">
      <c r="D544" s="146"/>
    </row>
    <row r="545" spans="4:4">
      <c r="D545" s="146"/>
    </row>
    <row r="546" spans="4:4">
      <c r="D546" s="146"/>
    </row>
    <row r="547" spans="4:4">
      <c r="D547" s="146"/>
    </row>
    <row r="548" spans="4:4">
      <c r="D548" s="146"/>
    </row>
    <row r="549" spans="4:4">
      <c r="D549" s="146"/>
    </row>
    <row r="550" spans="4:4">
      <c r="D550" s="146"/>
    </row>
    <row r="551" spans="4:4">
      <c r="D551" s="146"/>
    </row>
    <row r="552" spans="4:4">
      <c r="D552" s="146"/>
    </row>
    <row r="553" spans="4:4">
      <c r="D553" s="146"/>
    </row>
    <row r="554" spans="4:4">
      <c r="D554" s="146"/>
    </row>
    <row r="555" spans="4:4">
      <c r="D555" s="146"/>
    </row>
    <row r="556" spans="4:4">
      <c r="D556" s="146"/>
    </row>
    <row r="557" spans="4:4">
      <c r="D557" s="146"/>
    </row>
    <row r="558" spans="4:4">
      <c r="D558" s="146"/>
    </row>
    <row r="559" spans="4:4">
      <c r="D559" s="146"/>
    </row>
    <row r="560" spans="4:4">
      <c r="D560" s="146"/>
    </row>
    <row r="561" spans="4:4">
      <c r="D561" s="146"/>
    </row>
    <row r="562" spans="4:4">
      <c r="D562" s="146"/>
    </row>
    <row r="563" spans="4:4">
      <c r="D563" s="146"/>
    </row>
    <row r="564" spans="4:4">
      <c r="D564" s="146"/>
    </row>
    <row r="565" spans="4:4">
      <c r="D565" s="146"/>
    </row>
    <row r="566" spans="4:4">
      <c r="D566" s="146"/>
    </row>
    <row r="567" spans="4:4">
      <c r="D567" s="146"/>
    </row>
    <row r="568" spans="4:4">
      <c r="D568" s="146"/>
    </row>
    <row r="569" spans="4:4">
      <c r="D569" s="146"/>
    </row>
    <row r="570" spans="4:4">
      <c r="D570" s="146"/>
    </row>
    <row r="571" spans="4:4">
      <c r="D571" s="146"/>
    </row>
    <row r="572" spans="4:4">
      <c r="D572" s="146"/>
    </row>
    <row r="573" spans="4:4">
      <c r="D573" s="146"/>
    </row>
    <row r="574" spans="4:4">
      <c r="D574" s="146"/>
    </row>
    <row r="575" spans="4:4">
      <c r="D575" s="146"/>
    </row>
    <row r="576" spans="4:4">
      <c r="D576" s="146"/>
    </row>
    <row r="577" spans="4:4">
      <c r="D577" s="146"/>
    </row>
    <row r="578" spans="4:4">
      <c r="D578" s="146"/>
    </row>
    <row r="579" spans="4:4">
      <c r="D579" s="146"/>
    </row>
    <row r="580" spans="4:4">
      <c r="D580" s="146"/>
    </row>
    <row r="581" spans="4:4">
      <c r="D581" s="146"/>
    </row>
    <row r="582" spans="4:4">
      <c r="D582" s="146"/>
    </row>
    <row r="583" spans="4:4">
      <c r="D583" s="146"/>
    </row>
    <row r="584" spans="4:4">
      <c r="D584" s="146"/>
    </row>
    <row r="585" spans="4:4">
      <c r="D585" s="146"/>
    </row>
    <row r="586" spans="4:4">
      <c r="D586" s="146"/>
    </row>
    <row r="587" spans="4:4">
      <c r="D587" s="146"/>
    </row>
    <row r="588" spans="4:4">
      <c r="D588" s="146"/>
    </row>
    <row r="589" spans="4:4">
      <c r="D589" s="146"/>
    </row>
    <row r="590" spans="4:4">
      <c r="D590" s="146"/>
    </row>
    <row r="591" spans="4:4">
      <c r="D591" s="146"/>
    </row>
    <row r="592" spans="4:4">
      <c r="D592" s="146"/>
    </row>
    <row r="593" spans="4:4">
      <c r="D593" s="146"/>
    </row>
    <row r="594" spans="4:4">
      <c r="D594" s="146"/>
    </row>
    <row r="595" spans="4:4">
      <c r="D595" s="146"/>
    </row>
    <row r="596" spans="4:4">
      <c r="D596" s="146"/>
    </row>
    <row r="597" spans="4:4">
      <c r="D597" s="146"/>
    </row>
    <row r="598" spans="4:4">
      <c r="D598" s="146"/>
    </row>
    <row r="599" spans="4:4">
      <c r="D599" s="146"/>
    </row>
    <row r="600" spans="4:4">
      <c r="D600" s="146"/>
    </row>
    <row r="601" spans="4:4">
      <c r="D601" s="146"/>
    </row>
    <row r="602" spans="4:4">
      <c r="D602" s="146"/>
    </row>
    <row r="603" spans="4:4">
      <c r="D603" s="146"/>
    </row>
    <row r="604" spans="4:4">
      <c r="D604" s="146"/>
    </row>
    <row r="605" spans="4:4">
      <c r="D605" s="146"/>
    </row>
    <row r="606" spans="4:4">
      <c r="D606" s="146"/>
    </row>
    <row r="607" spans="4:4">
      <c r="D607" s="146"/>
    </row>
    <row r="608" spans="4:4">
      <c r="D608" s="146"/>
    </row>
    <row r="609" spans="4:4">
      <c r="D609" s="146"/>
    </row>
    <row r="610" spans="4:4">
      <c r="D610" s="146"/>
    </row>
    <row r="611" spans="4:4">
      <c r="D611" s="146"/>
    </row>
    <row r="612" spans="4:4">
      <c r="D612" s="146"/>
    </row>
    <row r="613" spans="4:4">
      <c r="D613" s="146"/>
    </row>
    <row r="614" spans="4:4">
      <c r="D614" s="146"/>
    </row>
    <row r="615" spans="4:4">
      <c r="D615" s="146"/>
    </row>
    <row r="616" spans="4:4">
      <c r="D616" s="146"/>
    </row>
    <row r="617" spans="4:4">
      <c r="D617" s="146"/>
    </row>
    <row r="618" spans="4:4">
      <c r="D618" s="146"/>
    </row>
    <row r="619" spans="4:4">
      <c r="D619" s="146"/>
    </row>
    <row r="620" spans="4:4">
      <c r="D620" s="146"/>
    </row>
    <row r="621" spans="4:4">
      <c r="D621" s="146"/>
    </row>
    <row r="622" spans="4:4">
      <c r="D622" s="146"/>
    </row>
    <row r="623" spans="4:4">
      <c r="D623" s="146"/>
    </row>
    <row r="624" spans="4:4">
      <c r="D624" s="146"/>
    </row>
    <row r="625" spans="4:4">
      <c r="D625" s="146"/>
    </row>
    <row r="626" spans="4:4">
      <c r="D626" s="146"/>
    </row>
    <row r="627" spans="4:4">
      <c r="D627" s="146"/>
    </row>
    <row r="628" spans="4:4">
      <c r="D628" s="146"/>
    </row>
    <row r="629" spans="4:4">
      <c r="D629" s="146"/>
    </row>
    <row r="630" spans="4:4">
      <c r="D630" s="146"/>
    </row>
    <row r="631" spans="4:4">
      <c r="D631" s="146"/>
    </row>
    <row r="632" spans="4:4">
      <c r="D632" s="146"/>
    </row>
    <row r="633" spans="4:4">
      <c r="D633" s="146"/>
    </row>
    <row r="634" spans="4:4">
      <c r="D634" s="146"/>
    </row>
    <row r="635" spans="4:4">
      <c r="D635" s="146"/>
    </row>
    <row r="636" spans="4:4">
      <c r="D636" s="146"/>
    </row>
    <row r="637" spans="4:4">
      <c r="D637" s="146"/>
    </row>
    <row r="638" spans="4:4">
      <c r="D638" s="146"/>
    </row>
    <row r="639" spans="4:4">
      <c r="D639" s="146"/>
    </row>
    <row r="640" spans="4:4">
      <c r="D640" s="146"/>
    </row>
    <row r="641" spans="4:4">
      <c r="D641" s="146"/>
    </row>
    <row r="642" spans="4:4">
      <c r="D642" s="146"/>
    </row>
    <row r="643" spans="4:4">
      <c r="D643" s="146"/>
    </row>
    <row r="644" spans="4:4">
      <c r="D644" s="146"/>
    </row>
    <row r="645" spans="4:4">
      <c r="D645" s="146"/>
    </row>
    <row r="646" spans="4:4">
      <c r="D646" s="146"/>
    </row>
    <row r="647" spans="4:4">
      <c r="D647" s="146"/>
    </row>
    <row r="648" spans="4:4">
      <c r="D648" s="146"/>
    </row>
    <row r="649" spans="4:4">
      <c r="D649" s="146"/>
    </row>
    <row r="650" spans="4:4">
      <c r="D650" s="146"/>
    </row>
    <row r="651" spans="4:4">
      <c r="D651" s="146"/>
    </row>
    <row r="652" spans="4:4">
      <c r="D652" s="146"/>
    </row>
    <row r="653" spans="4:4">
      <c r="D653" s="146"/>
    </row>
    <row r="654" spans="4:4">
      <c r="D654" s="146"/>
    </row>
    <row r="655" spans="4:4">
      <c r="D655" s="146"/>
    </row>
    <row r="656" spans="4:4">
      <c r="D656" s="146"/>
    </row>
    <row r="657" spans="4:4">
      <c r="D657" s="146"/>
    </row>
    <row r="658" spans="4:4">
      <c r="D658" s="146"/>
    </row>
    <row r="659" spans="4:4">
      <c r="D659" s="146"/>
    </row>
    <row r="660" spans="4:4">
      <c r="D660" s="146"/>
    </row>
    <row r="661" spans="4:4">
      <c r="D661" s="146"/>
    </row>
    <row r="662" spans="4:4">
      <c r="D662" s="146"/>
    </row>
    <row r="663" spans="4:4">
      <c r="D663" s="146"/>
    </row>
    <row r="664" spans="4:4">
      <c r="D664" s="146"/>
    </row>
    <row r="665" spans="4:4">
      <c r="D665" s="146"/>
    </row>
    <row r="666" spans="4:4">
      <c r="D666" s="146"/>
    </row>
    <row r="667" spans="4:4">
      <c r="D667" s="146"/>
    </row>
    <row r="668" spans="4:4">
      <c r="D668" s="146"/>
    </row>
    <row r="669" spans="4:4">
      <c r="D669" s="146"/>
    </row>
    <row r="670" spans="4:4">
      <c r="D670" s="146"/>
    </row>
    <row r="671" spans="4:4">
      <c r="D671" s="146"/>
    </row>
    <row r="672" spans="4:4">
      <c r="D672" s="146"/>
    </row>
    <row r="673" spans="4:4">
      <c r="D673" s="146"/>
    </row>
    <row r="674" spans="4:4">
      <c r="D674" s="146"/>
    </row>
    <row r="675" spans="4:4">
      <c r="D675" s="146"/>
    </row>
    <row r="676" spans="4:4">
      <c r="D676" s="146"/>
    </row>
    <row r="677" spans="4:4">
      <c r="D677" s="146"/>
    </row>
    <row r="678" spans="4:4">
      <c r="D678" s="146"/>
    </row>
    <row r="679" spans="4:4">
      <c r="D679" s="146"/>
    </row>
    <row r="680" spans="4:4">
      <c r="D680" s="146"/>
    </row>
    <row r="681" spans="4:4">
      <c r="D681" s="146"/>
    </row>
    <row r="682" spans="4:4">
      <c r="D682" s="146"/>
    </row>
    <row r="683" spans="4:4">
      <c r="D683" s="146"/>
    </row>
    <row r="684" spans="4:4">
      <c r="D684" s="146"/>
    </row>
    <row r="685" spans="4:4">
      <c r="D685" s="146"/>
    </row>
    <row r="686" spans="4:4">
      <c r="D686" s="146"/>
    </row>
    <row r="687" spans="4:4">
      <c r="D687" s="146"/>
    </row>
    <row r="688" spans="4:4">
      <c r="D688" s="146"/>
    </row>
    <row r="689" spans="4:4">
      <c r="D689" s="146"/>
    </row>
    <row r="690" spans="4:4">
      <c r="D690" s="146"/>
    </row>
    <row r="691" spans="4:4">
      <c r="D691" s="146"/>
    </row>
    <row r="692" spans="4:4">
      <c r="D692" s="146"/>
    </row>
    <row r="693" spans="4:4">
      <c r="D693" s="146"/>
    </row>
    <row r="694" spans="4:4">
      <c r="D694" s="146"/>
    </row>
    <row r="695" spans="4:4">
      <c r="D695" s="146"/>
    </row>
    <row r="696" spans="4:4">
      <c r="D696" s="146"/>
    </row>
    <row r="697" spans="4:4">
      <c r="D697" s="146"/>
    </row>
    <row r="698" spans="4:4">
      <c r="D698" s="146"/>
    </row>
    <row r="699" spans="4:4">
      <c r="D699" s="146"/>
    </row>
    <row r="700" spans="4:4">
      <c r="D700" s="146"/>
    </row>
    <row r="701" spans="4:4">
      <c r="D701" s="146"/>
    </row>
    <row r="702" spans="4:4">
      <c r="D702" s="146"/>
    </row>
    <row r="703" spans="4:4">
      <c r="D703" s="146"/>
    </row>
    <row r="704" spans="4:4">
      <c r="D704" s="146"/>
    </row>
    <row r="705" spans="4:4">
      <c r="D705" s="146"/>
    </row>
    <row r="706" spans="4:4">
      <c r="D706" s="146"/>
    </row>
    <row r="707" spans="4:4">
      <c r="D707" s="146"/>
    </row>
    <row r="708" spans="4:4">
      <c r="D708" s="146"/>
    </row>
    <row r="709" spans="4:4">
      <c r="D709" s="146"/>
    </row>
    <row r="710" spans="4:4">
      <c r="D710" s="146"/>
    </row>
    <row r="711" spans="4:4">
      <c r="D711" s="146"/>
    </row>
    <row r="712" spans="4:4">
      <c r="D712" s="146"/>
    </row>
    <row r="713" spans="4:4">
      <c r="D713" s="146"/>
    </row>
    <row r="714" spans="4:4">
      <c r="D714" s="146"/>
    </row>
    <row r="715" spans="4:4">
      <c r="D715" s="146"/>
    </row>
    <row r="716" spans="4:4">
      <c r="D716" s="146"/>
    </row>
    <row r="717" spans="4:4">
      <c r="D717" s="146"/>
    </row>
    <row r="718" spans="4:4">
      <c r="D718" s="146"/>
    </row>
    <row r="719" spans="4:4">
      <c r="D719" s="146"/>
    </row>
    <row r="720" spans="4:4">
      <c r="D720" s="146"/>
    </row>
    <row r="721" spans="4:4">
      <c r="D721" s="146"/>
    </row>
    <row r="722" spans="4:4">
      <c r="D722" s="146"/>
    </row>
    <row r="723" spans="4:4">
      <c r="D723" s="146"/>
    </row>
    <row r="724" spans="4:4">
      <c r="D724" s="146"/>
    </row>
    <row r="725" spans="4:4">
      <c r="D725" s="146"/>
    </row>
    <row r="726" spans="4:4">
      <c r="D726" s="146"/>
    </row>
    <row r="727" spans="4:4">
      <c r="D727" s="146"/>
    </row>
    <row r="728" spans="4:4">
      <c r="D728" s="146"/>
    </row>
    <row r="729" spans="4:4">
      <c r="D729" s="146"/>
    </row>
    <row r="730" spans="4:4">
      <c r="D730" s="146"/>
    </row>
    <row r="731" spans="4:4">
      <c r="D731" s="146"/>
    </row>
    <row r="732" spans="4:4">
      <c r="D732" s="146"/>
    </row>
    <row r="733" spans="4:4">
      <c r="D733" s="146"/>
    </row>
    <row r="734" spans="4:4">
      <c r="D734" s="146"/>
    </row>
    <row r="735" spans="4:4">
      <c r="D735" s="146"/>
    </row>
    <row r="736" spans="4:4">
      <c r="D736" s="146"/>
    </row>
    <row r="737" spans="4:4">
      <c r="D737" s="146"/>
    </row>
    <row r="738" spans="4:4">
      <c r="D738" s="146"/>
    </row>
    <row r="739" spans="4:4">
      <c r="D739" s="146"/>
    </row>
    <row r="740" spans="4:4">
      <c r="D740" s="146"/>
    </row>
    <row r="741" spans="4:4">
      <c r="D741" s="146"/>
    </row>
    <row r="742" spans="4:4">
      <c r="D742" s="146"/>
    </row>
    <row r="743" spans="4:4">
      <c r="D743" s="146"/>
    </row>
    <row r="744" spans="4:4">
      <c r="D744" s="146"/>
    </row>
    <row r="745" spans="4:4">
      <c r="D745" s="146"/>
    </row>
    <row r="746" spans="4:4">
      <c r="D746" s="146"/>
    </row>
    <row r="747" spans="4:4">
      <c r="D747" s="146"/>
    </row>
    <row r="748" spans="4:4">
      <c r="D748" s="146"/>
    </row>
    <row r="749" spans="4:4">
      <c r="D749" s="146"/>
    </row>
    <row r="750" spans="4:4">
      <c r="D750" s="146"/>
    </row>
    <row r="751" spans="4:4">
      <c r="D751" s="146"/>
    </row>
    <row r="752" spans="4:4">
      <c r="D752" s="146"/>
    </row>
    <row r="753" spans="4:4">
      <c r="D753" s="146"/>
    </row>
    <row r="754" spans="4:4">
      <c r="D754" s="146"/>
    </row>
    <row r="755" spans="4:4">
      <c r="D755" s="146"/>
    </row>
    <row r="756" spans="4:4">
      <c r="D756" s="146"/>
    </row>
    <row r="757" spans="4:4">
      <c r="D757" s="146"/>
    </row>
    <row r="758" spans="4:4">
      <c r="D758" s="146"/>
    </row>
    <row r="759" spans="4:4">
      <c r="D759" s="146"/>
    </row>
    <row r="760" spans="4:4">
      <c r="D760" s="146"/>
    </row>
    <row r="761" spans="4:4">
      <c r="D761" s="146"/>
    </row>
    <row r="762" spans="4:4">
      <c r="D762" s="146"/>
    </row>
    <row r="763" spans="4:4">
      <c r="D763" s="146"/>
    </row>
    <row r="764" spans="4:4">
      <c r="D764" s="146"/>
    </row>
    <row r="765" spans="4:4">
      <c r="D765" s="146"/>
    </row>
    <row r="766" spans="4:4">
      <c r="D766" s="146"/>
    </row>
    <row r="767" spans="4:4">
      <c r="D767" s="146"/>
    </row>
    <row r="768" spans="4:4">
      <c r="D768" s="146"/>
    </row>
    <row r="769" spans="4:4">
      <c r="D769" s="146"/>
    </row>
    <row r="770" spans="4:4">
      <c r="D770" s="146"/>
    </row>
    <row r="771" spans="4:4">
      <c r="D771" s="146"/>
    </row>
    <row r="772" spans="4:4">
      <c r="D772" s="146"/>
    </row>
    <row r="773" spans="4:4">
      <c r="D773" s="146"/>
    </row>
    <row r="774" spans="4:4">
      <c r="D774" s="146"/>
    </row>
    <row r="775" spans="4:4">
      <c r="D775" s="146"/>
    </row>
    <row r="776" spans="4:4">
      <c r="D776" s="146"/>
    </row>
    <row r="777" spans="4:4">
      <c r="D777" s="146"/>
    </row>
    <row r="778" spans="4:4">
      <c r="D778" s="146"/>
    </row>
    <row r="779" spans="4:4">
      <c r="D779" s="146"/>
    </row>
    <row r="780" spans="4:4">
      <c r="D780" s="146"/>
    </row>
    <row r="781" spans="4:4">
      <c r="D781" s="146"/>
    </row>
    <row r="782" spans="4:4">
      <c r="D782" s="146"/>
    </row>
    <row r="783" spans="4:4">
      <c r="D783" s="146"/>
    </row>
    <row r="784" spans="4:4">
      <c r="D784" s="146"/>
    </row>
    <row r="785" spans="4:4">
      <c r="D785" s="146"/>
    </row>
    <row r="786" spans="4:4">
      <c r="D786" s="146"/>
    </row>
    <row r="787" spans="4:4">
      <c r="D787" s="146"/>
    </row>
    <row r="788" spans="4:4">
      <c r="D788" s="146"/>
    </row>
    <row r="789" spans="4:4">
      <c r="D789" s="146"/>
    </row>
    <row r="790" spans="4:4">
      <c r="D790" s="146"/>
    </row>
    <row r="791" spans="4:4">
      <c r="D791" s="146"/>
    </row>
    <row r="792" spans="4:4">
      <c r="D792" s="146"/>
    </row>
    <row r="793" spans="4:4">
      <c r="D793" s="146"/>
    </row>
    <row r="794" spans="4:4">
      <c r="D794" s="146"/>
    </row>
    <row r="795" spans="4:4">
      <c r="D795" s="146"/>
    </row>
    <row r="796" spans="4:4">
      <c r="D796" s="146"/>
    </row>
    <row r="797" spans="4:4">
      <c r="D797" s="146"/>
    </row>
    <row r="798" spans="4:4">
      <c r="D798" s="146"/>
    </row>
    <row r="799" spans="4:4">
      <c r="D799" s="146"/>
    </row>
    <row r="800" spans="4:4">
      <c r="D800" s="146"/>
    </row>
    <row r="801" spans="4:4">
      <c r="D801" s="146"/>
    </row>
    <row r="802" spans="4:4">
      <c r="D802" s="146"/>
    </row>
    <row r="803" spans="4:4">
      <c r="D803" s="146"/>
    </row>
    <row r="804" spans="4:4">
      <c r="D804" s="146"/>
    </row>
    <row r="805" spans="4:4">
      <c r="D805" s="146"/>
    </row>
    <row r="806" spans="4:4">
      <c r="D806" s="146"/>
    </row>
    <row r="807" spans="4:4">
      <c r="D807" s="146"/>
    </row>
    <row r="808" spans="4:4">
      <c r="D808" s="146"/>
    </row>
    <row r="809" spans="4:4">
      <c r="D809" s="146"/>
    </row>
    <row r="810" spans="4:4">
      <c r="D810" s="146"/>
    </row>
    <row r="811" spans="4:4">
      <c r="D811" s="146"/>
    </row>
    <row r="812" spans="4:4">
      <c r="D812" s="146"/>
    </row>
    <row r="813" spans="4:4">
      <c r="D813" s="146"/>
    </row>
    <row r="814" spans="4:4">
      <c r="D814" s="146"/>
    </row>
    <row r="815" spans="4:4">
      <c r="D815" s="146"/>
    </row>
    <row r="816" spans="4:4">
      <c r="D816" s="146"/>
    </row>
    <row r="817" spans="4:4">
      <c r="D817" s="146"/>
    </row>
    <row r="818" spans="4:4">
      <c r="D818" s="146"/>
    </row>
    <row r="819" spans="4:4">
      <c r="D819" s="146"/>
    </row>
    <row r="820" spans="4:4">
      <c r="D820" s="146"/>
    </row>
    <row r="821" spans="4:4">
      <c r="D821" s="146"/>
    </row>
    <row r="822" spans="4:4">
      <c r="D822" s="146"/>
    </row>
    <row r="823" spans="4:4">
      <c r="D823" s="146"/>
    </row>
    <row r="824" spans="4:4">
      <c r="D824" s="146"/>
    </row>
    <row r="825" spans="4:4">
      <c r="D825" s="146"/>
    </row>
    <row r="826" spans="4:4">
      <c r="D826" s="146"/>
    </row>
    <row r="827" spans="4:4">
      <c r="D827" s="146"/>
    </row>
    <row r="828" spans="4:4">
      <c r="D828" s="146"/>
    </row>
    <row r="829" spans="4:4">
      <c r="D829" s="146"/>
    </row>
    <row r="830" spans="4:4">
      <c r="D830" s="146"/>
    </row>
    <row r="831" spans="4:4">
      <c r="D831" s="146"/>
    </row>
    <row r="832" spans="4:4">
      <c r="D832" s="146"/>
    </row>
    <row r="833" spans="4:4">
      <c r="D833" s="146"/>
    </row>
    <row r="834" spans="4:4">
      <c r="D834" s="146"/>
    </row>
    <row r="835" spans="4:4">
      <c r="D835" s="146"/>
    </row>
    <row r="836" spans="4:4">
      <c r="D836" s="146"/>
    </row>
    <row r="837" spans="4:4">
      <c r="D837" s="146"/>
    </row>
    <row r="838" spans="4:4">
      <c r="D838" s="146"/>
    </row>
    <row r="839" spans="4:4">
      <c r="D839" s="146"/>
    </row>
    <row r="840" spans="4:4">
      <c r="D840" s="146"/>
    </row>
    <row r="841" spans="4:4">
      <c r="D841" s="146"/>
    </row>
    <row r="842" spans="4:4">
      <c r="D842" s="146"/>
    </row>
    <row r="843" spans="4:4">
      <c r="D843" s="146"/>
    </row>
    <row r="844" spans="4:4">
      <c r="D844" s="146"/>
    </row>
    <row r="845" spans="4:4">
      <c r="D845" s="146"/>
    </row>
    <row r="846" spans="4:4">
      <c r="D846" s="146"/>
    </row>
    <row r="847" spans="4:4">
      <c r="D847" s="146"/>
    </row>
    <row r="848" spans="4:4">
      <c r="D848" s="146"/>
    </row>
    <row r="849" spans="4:4">
      <c r="D849" s="146"/>
    </row>
    <row r="850" spans="4:4">
      <c r="D850" s="146"/>
    </row>
    <row r="851" spans="4:4">
      <c r="D851" s="146"/>
    </row>
    <row r="852" spans="4:4">
      <c r="D852" s="146"/>
    </row>
    <row r="853" spans="4:4">
      <c r="D853" s="146"/>
    </row>
    <row r="854" spans="4:4">
      <c r="D854" s="146"/>
    </row>
    <row r="855" spans="4:4">
      <c r="D855" s="146"/>
    </row>
    <row r="856" spans="4:4">
      <c r="D856" s="146"/>
    </row>
    <row r="857" spans="4:4">
      <c r="D857" s="146"/>
    </row>
    <row r="858" spans="4:4">
      <c r="D858" s="146"/>
    </row>
    <row r="859" spans="4:4">
      <c r="D859" s="146"/>
    </row>
    <row r="860" spans="4:4">
      <c r="D860" s="146"/>
    </row>
    <row r="861" spans="4:4">
      <c r="D861" s="146"/>
    </row>
    <row r="862" spans="4:4">
      <c r="D862" s="146"/>
    </row>
    <row r="863" spans="4:4">
      <c r="D863" s="146"/>
    </row>
    <row r="864" spans="4:4">
      <c r="D864" s="146"/>
    </row>
    <row r="865" spans="4:4">
      <c r="D865" s="146"/>
    </row>
    <row r="866" spans="4:4">
      <c r="D866" s="146"/>
    </row>
    <row r="867" spans="4:4">
      <c r="D867" s="146"/>
    </row>
    <row r="868" spans="4:4">
      <c r="D868" s="146"/>
    </row>
    <row r="869" spans="4:4">
      <c r="D869" s="146"/>
    </row>
    <row r="870" spans="4:4">
      <c r="D870" s="146"/>
    </row>
    <row r="871" spans="4:4">
      <c r="D871" s="146"/>
    </row>
    <row r="872" spans="4:4">
      <c r="D872" s="146"/>
    </row>
    <row r="873" spans="4:4">
      <c r="D873" s="146"/>
    </row>
    <row r="874" spans="4:4">
      <c r="D874" s="146"/>
    </row>
    <row r="875" spans="4:4">
      <c r="D875" s="146"/>
    </row>
    <row r="876" spans="4:4">
      <c r="D876" s="146"/>
    </row>
    <row r="877" spans="4:4">
      <c r="D877" s="146"/>
    </row>
    <row r="878" spans="4:4">
      <c r="D878" s="146"/>
    </row>
    <row r="879" spans="4:4">
      <c r="D879" s="146"/>
    </row>
    <row r="880" spans="4:4">
      <c r="D880" s="146"/>
    </row>
    <row r="881" spans="4:4">
      <c r="D881" s="146"/>
    </row>
    <row r="882" spans="4:4">
      <c r="D882" s="146"/>
    </row>
    <row r="883" spans="4:4">
      <c r="D883" s="146"/>
    </row>
    <row r="884" spans="4:4">
      <c r="D884" s="146"/>
    </row>
    <row r="885" spans="4:4">
      <c r="D885" s="146"/>
    </row>
    <row r="886" spans="4:4">
      <c r="D886" s="146"/>
    </row>
    <row r="887" spans="4:4">
      <c r="D887" s="146"/>
    </row>
    <row r="888" spans="4:4">
      <c r="D888" s="146"/>
    </row>
    <row r="889" spans="4:4">
      <c r="D889" s="146"/>
    </row>
    <row r="890" spans="4:4">
      <c r="D890" s="146"/>
    </row>
    <row r="891" spans="4:4">
      <c r="D891" s="146"/>
    </row>
    <row r="892" spans="4:4">
      <c r="D892" s="146"/>
    </row>
    <row r="893" spans="4:4">
      <c r="D893" s="146"/>
    </row>
    <row r="894" spans="4:4">
      <c r="D894" s="146"/>
    </row>
    <row r="895" spans="4:4">
      <c r="D895" s="146"/>
    </row>
    <row r="896" spans="4:4">
      <c r="D896" s="146"/>
    </row>
    <row r="897" spans="4:4">
      <c r="D897" s="146"/>
    </row>
    <row r="898" spans="4:4">
      <c r="D898" s="146"/>
    </row>
    <row r="899" spans="4:4">
      <c r="D899" s="146"/>
    </row>
    <row r="900" spans="4:4">
      <c r="D900" s="146"/>
    </row>
    <row r="901" spans="4:4">
      <c r="D901" s="146"/>
    </row>
    <row r="902" spans="4:4">
      <c r="D902" s="146"/>
    </row>
    <row r="903" spans="4:4">
      <c r="D903" s="146"/>
    </row>
    <row r="904" spans="4:4">
      <c r="D904" s="146"/>
    </row>
    <row r="905" spans="4:4">
      <c r="D905" s="146"/>
    </row>
    <row r="906" spans="4:4">
      <c r="D906" s="146"/>
    </row>
    <row r="907" spans="4:4">
      <c r="D907" s="146"/>
    </row>
    <row r="908" spans="4:4">
      <c r="D908" s="146"/>
    </row>
    <row r="909" spans="4:4">
      <c r="D909" s="146"/>
    </row>
    <row r="910" spans="4:4">
      <c r="D910" s="146"/>
    </row>
    <row r="911" spans="4:4">
      <c r="D911" s="146"/>
    </row>
    <row r="912" spans="4:4">
      <c r="D912" s="146"/>
    </row>
    <row r="913" spans="4:4">
      <c r="D913" s="146"/>
    </row>
    <row r="914" spans="4:4">
      <c r="D914" s="146"/>
    </row>
    <row r="915" spans="4:4">
      <c r="D915" s="146"/>
    </row>
    <row r="916" spans="4:4">
      <c r="D916" s="146"/>
    </row>
    <row r="917" spans="4:4">
      <c r="D917" s="146"/>
    </row>
    <row r="918" spans="4:4">
      <c r="D918" s="146"/>
    </row>
    <row r="919" spans="4:4">
      <c r="D919" s="146"/>
    </row>
    <row r="920" spans="4:4">
      <c r="D920" s="146"/>
    </row>
    <row r="921" spans="4:4">
      <c r="D921" s="146"/>
    </row>
    <row r="922" spans="4:4">
      <c r="D922" s="146"/>
    </row>
    <row r="923" spans="4:4">
      <c r="D923" s="146"/>
    </row>
    <row r="924" spans="4:4">
      <c r="D924" s="146"/>
    </row>
    <row r="925" spans="4:4">
      <c r="D925" s="146"/>
    </row>
    <row r="926" spans="4:4">
      <c r="D926" s="146"/>
    </row>
    <row r="927" spans="4:4">
      <c r="D927" s="146"/>
    </row>
    <row r="928" spans="4:4">
      <c r="D928" s="146"/>
    </row>
    <row r="929" spans="4:4">
      <c r="D929" s="146"/>
    </row>
    <row r="930" spans="4:4">
      <c r="D930" s="146"/>
    </row>
    <row r="931" spans="4:4">
      <c r="D931" s="146"/>
    </row>
    <row r="932" spans="4:4">
      <c r="D932" s="146"/>
    </row>
    <row r="933" spans="4:4">
      <c r="D933" s="146"/>
    </row>
    <row r="934" spans="4:4">
      <c r="D934" s="146"/>
    </row>
    <row r="935" spans="4:4">
      <c r="D935" s="146"/>
    </row>
    <row r="936" spans="4:4">
      <c r="D936" s="146"/>
    </row>
    <row r="937" spans="4:4">
      <c r="D937" s="146"/>
    </row>
    <row r="938" spans="4:4">
      <c r="D938" s="146"/>
    </row>
    <row r="939" spans="4:4">
      <c r="D939" s="146"/>
    </row>
    <row r="940" spans="4:4">
      <c r="D940" s="146"/>
    </row>
    <row r="941" spans="4:4">
      <c r="D941" s="146"/>
    </row>
    <row r="942" spans="4:4">
      <c r="D942" s="146"/>
    </row>
    <row r="943" spans="4:4">
      <c r="D943" s="146"/>
    </row>
    <row r="944" spans="4:4">
      <c r="D944" s="146"/>
    </row>
    <row r="945" spans="4:4">
      <c r="D945" s="146"/>
    </row>
    <row r="946" spans="4:4">
      <c r="D946" s="146"/>
    </row>
    <row r="947" spans="4:4">
      <c r="D947" s="146"/>
    </row>
    <row r="948" spans="4:4">
      <c r="D948" s="146"/>
    </row>
    <row r="949" spans="4:4">
      <c r="D949" s="146"/>
    </row>
    <row r="950" spans="4:4">
      <c r="D950" s="146"/>
    </row>
    <row r="951" spans="4:4">
      <c r="D951" s="146"/>
    </row>
    <row r="952" spans="4:4">
      <c r="D952" s="146"/>
    </row>
    <row r="953" spans="4:4">
      <c r="D953" s="146"/>
    </row>
    <row r="954" spans="4:4">
      <c r="D954" s="146"/>
    </row>
    <row r="955" spans="4:4">
      <c r="D955" s="146"/>
    </row>
    <row r="956" spans="4:4">
      <c r="D956" s="146"/>
    </row>
    <row r="957" spans="4:4">
      <c r="D957" s="146"/>
    </row>
    <row r="958" spans="4:4">
      <c r="D958" s="146"/>
    </row>
    <row r="959" spans="4:4">
      <c r="D959" s="146"/>
    </row>
    <row r="960" spans="4:4">
      <c r="D960" s="146"/>
    </row>
    <row r="961" spans="4:4">
      <c r="D961" s="146"/>
    </row>
    <row r="962" spans="4:4">
      <c r="D962" s="146"/>
    </row>
    <row r="963" spans="4:4">
      <c r="D963" s="146"/>
    </row>
    <row r="964" spans="4:4">
      <c r="D964" s="146"/>
    </row>
    <row r="965" spans="4:4">
      <c r="D965" s="146"/>
    </row>
    <row r="966" spans="4:4">
      <c r="D966" s="146"/>
    </row>
    <row r="967" spans="4:4">
      <c r="D967" s="146"/>
    </row>
    <row r="968" spans="4:4">
      <c r="D968" s="146"/>
    </row>
    <row r="969" spans="4:4">
      <c r="D969" s="146"/>
    </row>
    <row r="970" spans="4:4">
      <c r="D970" s="146"/>
    </row>
    <row r="971" spans="4:4">
      <c r="D971" s="146"/>
    </row>
    <row r="972" spans="4:4">
      <c r="D972" s="146"/>
    </row>
    <row r="973" spans="4:4">
      <c r="D973" s="146"/>
    </row>
    <row r="974" spans="4:4">
      <c r="D974" s="146"/>
    </row>
    <row r="975" spans="4:4">
      <c r="D975" s="146"/>
    </row>
    <row r="976" spans="4:4">
      <c r="D976" s="146"/>
    </row>
    <row r="977" spans="4:4">
      <c r="D977" s="146"/>
    </row>
    <row r="978" spans="4:4">
      <c r="D978" s="146"/>
    </row>
    <row r="979" spans="4:4">
      <c r="D979" s="146"/>
    </row>
    <row r="980" spans="4:4">
      <c r="D980" s="146"/>
    </row>
    <row r="981" spans="4:4">
      <c r="D981" s="146"/>
    </row>
    <row r="982" spans="4:4">
      <c r="D982" s="146"/>
    </row>
    <row r="983" spans="4:4">
      <c r="D983" s="146"/>
    </row>
    <row r="984" spans="4:4">
      <c r="D984" s="146"/>
    </row>
    <row r="985" spans="4:4">
      <c r="D985" s="146"/>
    </row>
    <row r="986" spans="4:4">
      <c r="D986" s="146"/>
    </row>
    <row r="987" spans="4:4">
      <c r="D987" s="146"/>
    </row>
    <row r="988" spans="4:4">
      <c r="D988" s="146"/>
    </row>
    <row r="989" spans="4:4">
      <c r="D989" s="146"/>
    </row>
    <row r="990" spans="4:4">
      <c r="D990" s="146"/>
    </row>
    <row r="991" spans="4:4">
      <c r="D991" s="146"/>
    </row>
    <row r="992" spans="4:4">
      <c r="D992" s="146"/>
    </row>
    <row r="993" spans="4:4">
      <c r="D993" s="146"/>
    </row>
    <row r="994" spans="4:4">
      <c r="D994" s="146"/>
    </row>
    <row r="995" spans="4:4">
      <c r="D995" s="146"/>
    </row>
    <row r="996" spans="4:4">
      <c r="D996" s="146"/>
    </row>
    <row r="997" spans="4:4">
      <c r="D997" s="146"/>
    </row>
    <row r="998" spans="4:4">
      <c r="D998" s="146"/>
    </row>
    <row r="999" spans="4:4">
      <c r="D999" s="146"/>
    </row>
    <row r="1000" spans="4:4">
      <c r="D1000" s="146"/>
    </row>
    <row r="1001" spans="4:4">
      <c r="D1001" s="146"/>
    </row>
    <row r="1002" spans="4:4">
      <c r="D1002" s="146"/>
    </row>
    <row r="1003" spans="4:4">
      <c r="D1003" s="146"/>
    </row>
    <row r="1004" spans="4:4">
      <c r="D1004" s="146"/>
    </row>
    <row r="1005" spans="4:4">
      <c r="D1005" s="146"/>
    </row>
    <row r="1006" spans="4:4">
      <c r="D1006" s="146"/>
    </row>
    <row r="1007" spans="4:4">
      <c r="D1007" s="146"/>
    </row>
    <row r="1008" spans="4:4">
      <c r="D1008" s="146"/>
    </row>
    <row r="1009" spans="4:4">
      <c r="D1009" s="146"/>
    </row>
    <row r="1010" spans="4:4">
      <c r="D1010" s="146"/>
    </row>
    <row r="1011" spans="4:4">
      <c r="D1011" s="146"/>
    </row>
    <row r="1012" spans="4:4">
      <c r="D1012" s="146"/>
    </row>
    <row r="1013" spans="4:4">
      <c r="D1013" s="146"/>
    </row>
    <row r="1014" spans="4:4">
      <c r="D1014" s="146"/>
    </row>
    <row r="1015" spans="4:4">
      <c r="D1015" s="146"/>
    </row>
    <row r="1016" spans="4:4">
      <c r="D1016" s="146"/>
    </row>
    <row r="1017" spans="4:4">
      <c r="D1017" s="146"/>
    </row>
    <row r="1018" spans="4:4">
      <c r="D1018" s="146"/>
    </row>
    <row r="1019" spans="4:4">
      <c r="D1019" s="146"/>
    </row>
    <row r="1020" spans="4:4">
      <c r="D1020" s="146"/>
    </row>
    <row r="1021" spans="4:4">
      <c r="D1021" s="146"/>
    </row>
    <row r="1022" spans="4:4">
      <c r="D1022" s="146"/>
    </row>
    <row r="1023" spans="4:4">
      <c r="D1023" s="146"/>
    </row>
    <row r="1024" spans="4:4">
      <c r="D1024" s="146"/>
    </row>
    <row r="1025" spans="4:4">
      <c r="D1025" s="146"/>
    </row>
    <row r="1026" spans="4:4">
      <c r="D1026" s="146"/>
    </row>
    <row r="1027" spans="4:4">
      <c r="D1027" s="146"/>
    </row>
    <row r="1028" spans="4:4">
      <c r="D1028" s="146"/>
    </row>
    <row r="1029" spans="4:4">
      <c r="D1029" s="146"/>
    </row>
    <row r="1030" spans="4:4">
      <c r="D1030" s="146"/>
    </row>
    <row r="1031" spans="4:4">
      <c r="D1031" s="146"/>
    </row>
    <row r="1032" spans="4:4">
      <c r="D1032" s="146"/>
    </row>
    <row r="1033" spans="4:4">
      <c r="D1033" s="146"/>
    </row>
    <row r="1034" spans="4:4">
      <c r="D1034" s="146"/>
    </row>
    <row r="1035" spans="4:4">
      <c r="D1035" s="146"/>
    </row>
    <row r="1036" spans="4:4">
      <c r="D1036" s="146"/>
    </row>
    <row r="1037" spans="4:4">
      <c r="D1037" s="146"/>
    </row>
    <row r="1038" spans="4:4">
      <c r="D1038" s="146"/>
    </row>
    <row r="1039" spans="4:4">
      <c r="D1039" s="146"/>
    </row>
    <row r="1040" spans="4:4">
      <c r="D1040" s="146"/>
    </row>
    <row r="1041" spans="4:4">
      <c r="D1041" s="146"/>
    </row>
    <row r="1042" spans="4:4">
      <c r="D1042" s="146"/>
    </row>
    <row r="1043" spans="4:4">
      <c r="D1043" s="146"/>
    </row>
    <row r="1044" spans="4:4">
      <c r="D1044" s="146"/>
    </row>
    <row r="1045" spans="4:4">
      <c r="D1045" s="146"/>
    </row>
    <row r="1046" spans="4:4">
      <c r="D1046" s="146"/>
    </row>
    <row r="1047" spans="4:4">
      <c r="D1047" s="146"/>
    </row>
    <row r="1048" spans="4:4">
      <c r="D1048" s="146"/>
    </row>
    <row r="1049" spans="4:4">
      <c r="D1049" s="146"/>
    </row>
    <row r="1050" spans="4:4">
      <c r="D1050" s="146"/>
    </row>
    <row r="1051" spans="4:4">
      <c r="D1051" s="146"/>
    </row>
    <row r="1052" spans="4:4">
      <c r="D1052" s="146"/>
    </row>
    <row r="1053" spans="4:4">
      <c r="D1053" s="146"/>
    </row>
    <row r="1054" spans="4:4">
      <c r="D1054" s="146"/>
    </row>
    <row r="1055" spans="4:4">
      <c r="D1055" s="146"/>
    </row>
    <row r="1056" spans="4:4">
      <c r="D1056" s="146"/>
    </row>
    <row r="1057" spans="4:4">
      <c r="D1057" s="146"/>
    </row>
    <row r="1058" spans="4:4">
      <c r="D1058" s="146"/>
    </row>
    <row r="1059" spans="4:4">
      <c r="D1059" s="146"/>
    </row>
    <row r="1060" spans="4:4">
      <c r="D1060" s="146"/>
    </row>
    <row r="1061" spans="4:4">
      <c r="D1061" s="146"/>
    </row>
    <row r="1062" spans="4:4">
      <c r="D1062" s="146"/>
    </row>
    <row r="1063" spans="4:4">
      <c r="D1063" s="146"/>
    </row>
    <row r="1064" spans="4:4">
      <c r="D1064" s="146"/>
    </row>
    <row r="1065" spans="4:4">
      <c r="D1065" s="146"/>
    </row>
    <row r="1066" spans="4:4">
      <c r="D1066" s="146"/>
    </row>
    <row r="1067" spans="4:4">
      <c r="D1067" s="146"/>
    </row>
    <row r="1068" spans="4:4">
      <c r="D1068" s="146"/>
    </row>
    <row r="1069" spans="4:4">
      <c r="D1069" s="146"/>
    </row>
    <row r="1070" spans="4:4">
      <c r="D1070" s="146"/>
    </row>
    <row r="1071" spans="4:4">
      <c r="D1071" s="146"/>
    </row>
    <row r="1072" spans="4:4">
      <c r="D1072" s="146"/>
    </row>
    <row r="1073" spans="4:4">
      <c r="D1073" s="146"/>
    </row>
    <row r="1074" spans="4:4">
      <c r="D1074" s="146"/>
    </row>
    <row r="1075" spans="4:4">
      <c r="D1075" s="146"/>
    </row>
    <row r="1076" spans="4:4">
      <c r="D1076" s="146"/>
    </row>
    <row r="1077" spans="4:4">
      <c r="D1077" s="146"/>
    </row>
    <row r="1078" spans="4:4">
      <c r="D1078" s="146"/>
    </row>
    <row r="1079" spans="4:4">
      <c r="D1079" s="146"/>
    </row>
    <row r="1080" spans="4:4">
      <c r="D1080" s="146"/>
    </row>
    <row r="1081" spans="4:4">
      <c r="D1081" s="146"/>
    </row>
    <row r="1082" spans="4:4">
      <c r="D1082" s="146"/>
    </row>
    <row r="1083" spans="4:4">
      <c r="D1083" s="146"/>
    </row>
    <row r="1084" spans="4:4">
      <c r="D1084" s="146"/>
    </row>
    <row r="1085" spans="4:4">
      <c r="D1085" s="146"/>
    </row>
    <row r="1086" spans="4:4">
      <c r="D1086" s="146"/>
    </row>
    <row r="1087" spans="4:4">
      <c r="D1087" s="146"/>
    </row>
    <row r="1088" spans="4:4">
      <c r="D1088" s="146"/>
    </row>
    <row r="1089" spans="4:4">
      <c r="D1089" s="146"/>
    </row>
    <row r="1090" spans="4:4">
      <c r="D1090" s="146"/>
    </row>
    <row r="1091" spans="4:4">
      <c r="D1091" s="146"/>
    </row>
    <row r="1092" spans="4:4">
      <c r="D1092" s="146"/>
    </row>
    <row r="1093" spans="4:4">
      <c r="D1093" s="146"/>
    </row>
    <row r="1094" spans="4:4">
      <c r="D1094" s="146"/>
    </row>
    <row r="1095" spans="4:4">
      <c r="D1095" s="146"/>
    </row>
    <row r="1096" spans="4:4">
      <c r="D1096" s="146"/>
    </row>
    <row r="1097" spans="4:4">
      <c r="D1097" s="146"/>
    </row>
    <row r="1098" spans="4:4">
      <c r="D1098" s="146"/>
    </row>
    <row r="1099" spans="4:4">
      <c r="D1099" s="146"/>
    </row>
    <row r="1100" spans="4:4">
      <c r="D1100" s="146"/>
    </row>
    <row r="1101" spans="4:4">
      <c r="D1101" s="146"/>
    </row>
    <row r="1102" spans="4:4">
      <c r="D1102" s="146"/>
    </row>
    <row r="1103" spans="4:4">
      <c r="D1103" s="146"/>
    </row>
    <row r="1104" spans="4:4">
      <c r="D1104" s="146"/>
    </row>
    <row r="1105" spans="4:4">
      <c r="D1105" s="146"/>
    </row>
    <row r="1106" spans="4:4">
      <c r="D1106" s="146"/>
    </row>
    <row r="1107" spans="4:4">
      <c r="D1107" s="146"/>
    </row>
    <row r="1108" spans="4:4">
      <c r="D1108" s="146"/>
    </row>
    <row r="1109" spans="4:4">
      <c r="D1109" s="146"/>
    </row>
    <row r="1110" spans="4:4">
      <c r="D1110" s="146"/>
    </row>
    <row r="1111" spans="4:4">
      <c r="D1111" s="146"/>
    </row>
    <row r="1112" spans="4:4">
      <c r="D1112" s="146"/>
    </row>
    <row r="1113" spans="4:4">
      <c r="D1113" s="146"/>
    </row>
    <row r="1114" spans="4:4">
      <c r="D1114" s="146"/>
    </row>
    <row r="1115" spans="4:4">
      <c r="D1115" s="146"/>
    </row>
    <row r="1116" spans="4:4">
      <c r="D1116" s="146"/>
    </row>
    <row r="1117" spans="4:4">
      <c r="D1117" s="146"/>
    </row>
    <row r="1118" spans="4:4">
      <c r="D1118" s="146"/>
    </row>
    <row r="1119" spans="4:4">
      <c r="D1119" s="146"/>
    </row>
    <row r="1120" spans="4:4">
      <c r="D1120" s="146"/>
    </row>
    <row r="1121" spans="4:4">
      <c r="D1121" s="146"/>
    </row>
    <row r="1122" spans="4:4">
      <c r="D1122" s="146"/>
    </row>
    <row r="1123" spans="4:4">
      <c r="D1123" s="146"/>
    </row>
    <row r="1124" spans="4:4">
      <c r="D1124" s="146"/>
    </row>
    <row r="1125" spans="4:4">
      <c r="D1125" s="146"/>
    </row>
    <row r="1126" spans="4:4">
      <c r="D1126" s="146"/>
    </row>
    <row r="1127" spans="4:4">
      <c r="D1127" s="146"/>
    </row>
    <row r="1128" spans="4:4">
      <c r="D1128" s="146"/>
    </row>
    <row r="1129" spans="4:4">
      <c r="D1129" s="146"/>
    </row>
    <row r="1130" spans="4:4">
      <c r="D1130" s="146"/>
    </row>
    <row r="1131" spans="4:4">
      <c r="D1131" s="146"/>
    </row>
    <row r="1132" spans="4:4">
      <c r="D1132" s="146"/>
    </row>
    <row r="1133" spans="4:4">
      <c r="D1133" s="146"/>
    </row>
    <row r="1134" spans="4:4">
      <c r="D1134" s="146"/>
    </row>
    <row r="1135" spans="4:4">
      <c r="D1135" s="146"/>
    </row>
    <row r="1136" spans="4:4">
      <c r="D1136" s="146"/>
    </row>
    <row r="1137" spans="4:4">
      <c r="D1137" s="146"/>
    </row>
    <row r="1138" spans="4:4">
      <c r="D1138" s="146"/>
    </row>
    <row r="1139" spans="4:4">
      <c r="D1139" s="146"/>
    </row>
    <row r="1140" spans="4:4">
      <c r="D1140" s="146"/>
    </row>
    <row r="1141" spans="4:4">
      <c r="D1141" s="146"/>
    </row>
    <row r="1142" spans="4:4">
      <c r="D1142" s="146"/>
    </row>
    <row r="1143" spans="4:4">
      <c r="D1143" s="146"/>
    </row>
    <row r="1144" spans="4:4">
      <c r="D1144" s="146"/>
    </row>
    <row r="1145" spans="4:4">
      <c r="D1145" s="146"/>
    </row>
    <row r="1146" spans="4:4">
      <c r="D1146" s="146"/>
    </row>
    <row r="1147" spans="4:4">
      <c r="D1147" s="146"/>
    </row>
    <row r="1148" spans="4:4">
      <c r="D1148" s="146"/>
    </row>
    <row r="1149" spans="4:4">
      <c r="D1149" s="146"/>
    </row>
    <row r="1150" spans="4:4">
      <c r="D1150" s="146"/>
    </row>
    <row r="1151" spans="4:4">
      <c r="D1151" s="146"/>
    </row>
    <row r="1152" spans="4:4">
      <c r="D1152" s="146"/>
    </row>
    <row r="1153" spans="4:4">
      <c r="D1153" s="146"/>
    </row>
    <row r="1154" spans="4:4">
      <c r="D1154" s="146"/>
    </row>
    <row r="1155" spans="4:4">
      <c r="D1155" s="146"/>
    </row>
    <row r="1156" spans="4:4">
      <c r="D1156" s="146"/>
    </row>
    <row r="1157" spans="4:4">
      <c r="D1157" s="146"/>
    </row>
    <row r="1158" spans="4:4">
      <c r="D1158" s="146"/>
    </row>
    <row r="1159" spans="4:4">
      <c r="D1159" s="146"/>
    </row>
    <row r="1160" spans="4:4">
      <c r="D1160" s="146"/>
    </row>
    <row r="1161" spans="4:4">
      <c r="D1161" s="146"/>
    </row>
    <row r="1162" spans="4:4">
      <c r="D1162" s="146"/>
    </row>
    <row r="1163" spans="4:4">
      <c r="D1163" s="146"/>
    </row>
    <row r="1164" spans="4:4">
      <c r="D1164" s="146"/>
    </row>
    <row r="1165" spans="4:4">
      <c r="D1165" s="146"/>
    </row>
    <row r="1166" spans="4:4">
      <c r="D1166" s="146"/>
    </row>
    <row r="1167" spans="4:4">
      <c r="D1167" s="146"/>
    </row>
    <row r="1168" spans="4:4">
      <c r="D1168" s="146"/>
    </row>
    <row r="1169" spans="4:4">
      <c r="D1169" s="146"/>
    </row>
    <row r="1170" spans="4:4">
      <c r="D1170" s="146"/>
    </row>
    <row r="1171" spans="4:4">
      <c r="D1171" s="146"/>
    </row>
    <row r="1172" spans="4:4">
      <c r="D1172" s="146"/>
    </row>
    <row r="1173" spans="4:4">
      <c r="D1173" s="146"/>
    </row>
    <row r="1174" spans="4:4">
      <c r="D1174" s="146"/>
    </row>
    <row r="1175" spans="4:4">
      <c r="D1175" s="146"/>
    </row>
    <row r="1176" spans="4:4">
      <c r="D1176" s="146"/>
    </row>
    <row r="1177" spans="4:4">
      <c r="D1177" s="146"/>
    </row>
    <row r="1178" spans="4:4">
      <c r="D1178" s="146"/>
    </row>
    <row r="1179" spans="4:4">
      <c r="D1179" s="146"/>
    </row>
    <row r="1180" spans="4:4">
      <c r="D1180" s="146"/>
    </row>
    <row r="1181" spans="4:4">
      <c r="D1181" s="146"/>
    </row>
    <row r="1182" spans="4:4">
      <c r="D1182" s="146"/>
    </row>
    <row r="1183" spans="4:4">
      <c r="D1183" s="146"/>
    </row>
    <row r="1184" spans="4:4">
      <c r="D1184" s="146"/>
    </row>
    <row r="1185" spans="4:4">
      <c r="D1185" s="146"/>
    </row>
    <row r="1186" spans="4:4">
      <c r="D1186" s="146"/>
    </row>
    <row r="1187" spans="4:4">
      <c r="D1187" s="146"/>
    </row>
    <row r="1188" spans="4:4">
      <c r="D1188" s="146"/>
    </row>
    <row r="1189" spans="4:4">
      <c r="D1189" s="146"/>
    </row>
    <row r="1190" spans="4:4">
      <c r="D1190" s="146"/>
    </row>
    <row r="1191" spans="4:4">
      <c r="D1191" s="146"/>
    </row>
    <row r="1192" spans="4:4">
      <c r="D1192" s="146"/>
    </row>
    <row r="1193" spans="4:4">
      <c r="D1193" s="146"/>
    </row>
    <row r="1194" spans="4:4">
      <c r="D1194" s="146"/>
    </row>
    <row r="1195" spans="4:4">
      <c r="D1195" s="146"/>
    </row>
    <row r="1196" spans="4:4">
      <c r="D1196" s="146"/>
    </row>
    <row r="1197" spans="4:4">
      <c r="D1197" s="146"/>
    </row>
    <row r="1198" spans="4:4">
      <c r="D1198" s="146"/>
    </row>
    <row r="1199" spans="4:4">
      <c r="D1199" s="146"/>
    </row>
    <row r="1200" spans="4:4">
      <c r="D1200" s="146"/>
    </row>
    <row r="1201" spans="4:4">
      <c r="D1201" s="146"/>
    </row>
    <row r="1202" spans="4:4">
      <c r="D1202" s="146"/>
    </row>
    <row r="1203" spans="4:4">
      <c r="D1203" s="146"/>
    </row>
    <row r="1204" spans="4:4">
      <c r="D1204" s="146"/>
    </row>
    <row r="1205" spans="4:4">
      <c r="D1205" s="146"/>
    </row>
    <row r="1206" spans="4:4">
      <c r="D1206" s="146"/>
    </row>
    <row r="1207" spans="4:4">
      <c r="D1207" s="146"/>
    </row>
    <row r="1208" spans="4:4">
      <c r="D1208" s="146"/>
    </row>
    <row r="1209" spans="4:4">
      <c r="D1209" s="146"/>
    </row>
    <row r="1210" spans="4:4">
      <c r="D1210" s="146"/>
    </row>
    <row r="1211" spans="4:4">
      <c r="D1211" s="146"/>
    </row>
    <row r="1212" spans="4:4">
      <c r="D1212" s="146"/>
    </row>
    <row r="1213" spans="4:4">
      <c r="D1213" s="146"/>
    </row>
    <row r="1214" spans="4:4">
      <c r="D1214" s="146"/>
    </row>
    <row r="1215" spans="4:4">
      <c r="D1215" s="146"/>
    </row>
    <row r="1216" spans="4:4">
      <c r="D1216" s="146"/>
    </row>
    <row r="1217" spans="4:4">
      <c r="D1217" s="146"/>
    </row>
    <row r="1218" spans="4:4">
      <c r="D1218" s="146"/>
    </row>
    <row r="1219" spans="4:4">
      <c r="D1219" s="146"/>
    </row>
    <row r="1220" spans="4:4">
      <c r="D1220" s="146"/>
    </row>
    <row r="1221" spans="4:4">
      <c r="D1221" s="146"/>
    </row>
    <row r="1222" spans="4:4">
      <c r="D1222" s="146"/>
    </row>
    <row r="1223" spans="4:4">
      <c r="D1223" s="146"/>
    </row>
    <row r="1224" spans="4:4">
      <c r="D1224" s="146"/>
    </row>
    <row r="1225" spans="4:4">
      <c r="D1225" s="146"/>
    </row>
    <row r="1226" spans="4:4">
      <c r="D1226" s="146"/>
    </row>
    <row r="1227" spans="4:4">
      <c r="D1227" s="146"/>
    </row>
    <row r="1228" spans="4:4">
      <c r="D1228" s="146"/>
    </row>
    <row r="1229" spans="4:4">
      <c r="D1229" s="146"/>
    </row>
    <row r="1230" spans="4:4">
      <c r="D1230" s="146"/>
    </row>
    <row r="1231" spans="4:4">
      <c r="D1231" s="146"/>
    </row>
    <row r="1232" spans="4:4">
      <c r="D1232" s="146"/>
    </row>
    <row r="1233" spans="4:4">
      <c r="D1233" s="146"/>
    </row>
    <row r="1234" spans="4:4">
      <c r="D1234" s="146"/>
    </row>
    <row r="1235" spans="4:4">
      <c r="D1235" s="146"/>
    </row>
    <row r="1236" spans="4:4">
      <c r="D1236" s="146"/>
    </row>
    <row r="1237" spans="4:4">
      <c r="D1237" s="146"/>
    </row>
    <row r="1238" spans="4:4">
      <c r="D1238" s="146"/>
    </row>
    <row r="1239" spans="4:4">
      <c r="D1239" s="146"/>
    </row>
    <row r="1240" spans="4:4">
      <c r="D1240" s="146"/>
    </row>
    <row r="1241" spans="4:4">
      <c r="D1241" s="146"/>
    </row>
    <row r="1242" spans="4:4">
      <c r="D1242" s="146"/>
    </row>
    <row r="1243" spans="4:4">
      <c r="D1243" s="146"/>
    </row>
    <row r="1244" spans="4:4">
      <c r="D1244" s="146"/>
    </row>
    <row r="1245" spans="4:4">
      <c r="D1245" s="146"/>
    </row>
    <row r="1246" spans="4:4">
      <c r="D1246" s="146"/>
    </row>
    <row r="1247" spans="4:4">
      <c r="D1247" s="146"/>
    </row>
    <row r="1248" spans="4:4">
      <c r="D1248" s="146"/>
    </row>
    <row r="1249" spans="4:4">
      <c r="D1249" s="146"/>
    </row>
    <row r="1250" spans="4:4">
      <c r="D1250" s="146"/>
    </row>
    <row r="1251" spans="4:4">
      <c r="D1251" s="146"/>
    </row>
    <row r="1252" spans="4:4">
      <c r="D1252" s="146"/>
    </row>
    <row r="1253" spans="4:4">
      <c r="D1253" s="146"/>
    </row>
    <row r="1254" spans="4:4">
      <c r="D1254" s="146"/>
    </row>
    <row r="1255" spans="4:4">
      <c r="D1255" s="146"/>
    </row>
    <row r="1256" spans="4:4">
      <c r="D1256" s="146"/>
    </row>
    <row r="1257" spans="4:4">
      <c r="D1257" s="146"/>
    </row>
    <row r="1258" spans="4:4">
      <c r="D1258" s="146"/>
    </row>
    <row r="1259" spans="4:4">
      <c r="D1259" s="146"/>
    </row>
    <row r="1260" spans="4:4">
      <c r="D1260" s="146"/>
    </row>
    <row r="1261" spans="4:4">
      <c r="D1261" s="146"/>
    </row>
    <row r="1262" spans="4:4">
      <c r="D1262" s="146"/>
    </row>
    <row r="1263" spans="4:4">
      <c r="D1263" s="146"/>
    </row>
    <row r="1264" spans="4:4">
      <c r="D1264" s="146"/>
    </row>
    <row r="1265" spans="4:4">
      <c r="D1265" s="146"/>
    </row>
    <row r="1266" spans="4:4">
      <c r="D1266" s="146"/>
    </row>
    <row r="1267" spans="4:4">
      <c r="D1267" s="146"/>
    </row>
    <row r="1268" spans="4:4">
      <c r="D1268" s="146"/>
    </row>
    <row r="1269" spans="4:4">
      <c r="D1269" s="146"/>
    </row>
    <row r="1270" spans="4:4">
      <c r="D1270" s="146"/>
    </row>
    <row r="1271" spans="4:4">
      <c r="D1271" s="146"/>
    </row>
    <row r="1272" spans="4:4">
      <c r="D1272" s="146"/>
    </row>
    <row r="1273" spans="4:4">
      <c r="D1273" s="146"/>
    </row>
    <row r="1274" spans="4:4">
      <c r="D1274" s="146"/>
    </row>
    <row r="1275" spans="4:4">
      <c r="D1275" s="146"/>
    </row>
    <row r="1276" spans="4:4">
      <c r="D1276" s="146"/>
    </row>
    <row r="1277" spans="4:4">
      <c r="D1277" s="146"/>
    </row>
    <row r="1278" spans="4:4">
      <c r="D1278" s="146"/>
    </row>
    <row r="1279" spans="4:4">
      <c r="D1279" s="146"/>
    </row>
    <row r="1280" spans="4:4">
      <c r="D1280" s="146"/>
    </row>
    <row r="1281" spans="4:4">
      <c r="D1281" s="146"/>
    </row>
    <row r="1282" spans="4:4">
      <c r="D1282" s="146"/>
    </row>
    <row r="1283" spans="4:4">
      <c r="D1283" s="146"/>
    </row>
    <row r="1284" spans="4:4">
      <c r="D1284" s="146"/>
    </row>
    <row r="1285" spans="4:4">
      <c r="D1285" s="146"/>
    </row>
    <row r="1286" spans="4:4">
      <c r="D1286" s="146"/>
    </row>
    <row r="1287" spans="4:4">
      <c r="D1287" s="146"/>
    </row>
    <row r="1288" spans="4:4">
      <c r="D1288" s="146"/>
    </row>
    <row r="1289" spans="4:4">
      <c r="D1289" s="146"/>
    </row>
    <row r="1290" spans="4:4">
      <c r="D1290" s="146"/>
    </row>
    <row r="1291" spans="4:4">
      <c r="D1291" s="146"/>
    </row>
    <row r="1292" spans="4:4">
      <c r="D1292" s="146"/>
    </row>
    <row r="1293" spans="4:4">
      <c r="D1293" s="146"/>
    </row>
    <row r="1294" spans="4:4">
      <c r="D1294" s="146"/>
    </row>
    <row r="1295" spans="4:4">
      <c r="D1295" s="146"/>
    </row>
    <row r="1296" spans="4:4">
      <c r="D1296" s="146"/>
    </row>
    <row r="1297" spans="4:4">
      <c r="D1297" s="146"/>
    </row>
    <row r="1298" spans="4:4">
      <c r="D1298" s="146"/>
    </row>
    <row r="1299" spans="4:4">
      <c r="D1299" s="146"/>
    </row>
    <row r="1300" spans="4:4">
      <c r="D1300" s="146"/>
    </row>
    <row r="1301" spans="4:4">
      <c r="D1301" s="146"/>
    </row>
    <row r="1302" spans="4:4">
      <c r="D1302" s="146"/>
    </row>
    <row r="1303" spans="4:4">
      <c r="D1303" s="146"/>
    </row>
    <row r="1304" spans="4:4">
      <c r="D1304" s="146"/>
    </row>
    <row r="1305" spans="4:4">
      <c r="D1305" s="146"/>
    </row>
    <row r="1306" spans="4:4">
      <c r="D1306" s="146"/>
    </row>
    <row r="1307" spans="4:4">
      <c r="D1307" s="146"/>
    </row>
    <row r="1308" spans="4:4">
      <c r="D1308" s="146"/>
    </row>
    <row r="1309" spans="4:4">
      <c r="D1309" s="146"/>
    </row>
    <row r="1310" spans="4:4">
      <c r="D1310" s="146"/>
    </row>
    <row r="1311" spans="4:4">
      <c r="D1311" s="146"/>
    </row>
    <row r="1312" spans="4:4">
      <c r="D1312" s="146"/>
    </row>
    <row r="1313" spans="4:4">
      <c r="D1313" s="146"/>
    </row>
    <row r="1314" spans="4:4">
      <c r="D1314" s="146"/>
    </row>
    <row r="1315" spans="4:4">
      <c r="D1315" s="146"/>
    </row>
    <row r="1316" spans="4:4">
      <c r="D1316" s="146"/>
    </row>
    <row r="1317" spans="4:4">
      <c r="D1317" s="146"/>
    </row>
    <row r="1318" spans="4:4">
      <c r="D1318" s="146"/>
    </row>
    <row r="1319" spans="4:4">
      <c r="D1319" s="146"/>
    </row>
    <row r="1320" spans="4:4">
      <c r="D1320" s="146"/>
    </row>
    <row r="1321" spans="4:4">
      <c r="D1321" s="146"/>
    </row>
    <row r="1322" spans="4:4">
      <c r="D1322" s="146"/>
    </row>
    <row r="1323" spans="4:4">
      <c r="D1323" s="146"/>
    </row>
    <row r="1324" spans="4:4">
      <c r="D1324" s="146"/>
    </row>
    <row r="1325" spans="4:4">
      <c r="D1325" s="146"/>
    </row>
    <row r="1326" spans="4:4">
      <c r="D1326" s="146"/>
    </row>
    <row r="1327" spans="4:4">
      <c r="D1327" s="146"/>
    </row>
    <row r="1328" spans="4:4">
      <c r="D1328" s="146"/>
    </row>
    <row r="1329" spans="4:4">
      <c r="D1329" s="146"/>
    </row>
    <row r="1330" spans="4:4">
      <c r="D1330" s="146"/>
    </row>
    <row r="1331" spans="4:4">
      <c r="D1331" s="146"/>
    </row>
    <row r="1332" spans="4:4">
      <c r="D1332" s="146"/>
    </row>
    <row r="1333" spans="4:4">
      <c r="D1333" s="146"/>
    </row>
    <row r="1334" spans="4:4">
      <c r="D1334" s="146"/>
    </row>
    <row r="1335" spans="4:4">
      <c r="D1335" s="146"/>
    </row>
    <row r="1336" spans="4:4">
      <c r="D1336" s="146"/>
    </row>
    <row r="1337" spans="4:4">
      <c r="D1337" s="146"/>
    </row>
    <row r="1338" spans="4:4">
      <c r="D1338" s="146"/>
    </row>
    <row r="1339" spans="4:4">
      <c r="D1339" s="146"/>
    </row>
    <row r="1340" spans="4:4">
      <c r="D1340" s="146"/>
    </row>
    <row r="1341" spans="4:4">
      <c r="D1341" s="146"/>
    </row>
    <row r="1342" spans="4:4">
      <c r="D1342" s="146"/>
    </row>
    <row r="1343" spans="4:4">
      <c r="D1343" s="146"/>
    </row>
    <row r="1344" spans="4:4">
      <c r="D1344" s="146"/>
    </row>
    <row r="1345" spans="4:4">
      <c r="D1345" s="146"/>
    </row>
    <row r="1346" spans="4:4">
      <c r="D1346" s="146"/>
    </row>
    <row r="1347" spans="4:4">
      <c r="D1347" s="146"/>
    </row>
    <row r="1348" spans="4:4">
      <c r="D1348" s="146"/>
    </row>
    <row r="1349" spans="4:4">
      <c r="D1349" s="146"/>
    </row>
    <row r="1350" spans="4:4">
      <c r="D1350" s="146"/>
    </row>
    <row r="1351" spans="4:4">
      <c r="D1351" s="146"/>
    </row>
    <row r="1352" spans="4:4">
      <c r="D1352" s="146"/>
    </row>
    <row r="1353" spans="4:4">
      <c r="D1353" s="146"/>
    </row>
    <row r="1354" spans="4:4">
      <c r="D1354" s="146"/>
    </row>
    <row r="1355" spans="4:4">
      <c r="D1355" s="146"/>
    </row>
    <row r="1356" spans="4:4">
      <c r="D1356" s="146"/>
    </row>
    <row r="1357" spans="4:4">
      <c r="D1357" s="146"/>
    </row>
    <row r="1358" spans="4:4">
      <c r="D1358" s="146"/>
    </row>
    <row r="1359" spans="4:4">
      <c r="D1359" s="146"/>
    </row>
    <row r="1360" spans="4:4">
      <c r="D1360" s="146"/>
    </row>
    <row r="1361" spans="4:4">
      <c r="D1361" s="146"/>
    </row>
    <row r="1362" spans="4:4">
      <c r="D1362" s="146"/>
    </row>
    <row r="1363" spans="4:4">
      <c r="D1363" s="146"/>
    </row>
    <row r="1364" spans="4:4">
      <c r="D1364" s="146"/>
    </row>
    <row r="1365" spans="4:4">
      <c r="D1365" s="146"/>
    </row>
    <row r="1366" spans="4:4">
      <c r="D1366" s="146"/>
    </row>
    <row r="1367" spans="4:4">
      <c r="D1367" s="146"/>
    </row>
    <row r="1368" spans="4:4">
      <c r="D1368" s="146"/>
    </row>
    <row r="1369" spans="4:4">
      <c r="D1369" s="146"/>
    </row>
    <row r="1370" spans="4:4">
      <c r="D1370" s="146"/>
    </row>
    <row r="1371" spans="4:4">
      <c r="D1371" s="146"/>
    </row>
    <row r="1372" spans="4:4">
      <c r="D1372" s="146"/>
    </row>
    <row r="1373" spans="4:4">
      <c r="D1373" s="146"/>
    </row>
    <row r="1374" spans="4:4">
      <c r="D1374" s="146"/>
    </row>
    <row r="1375" spans="4:4">
      <c r="D1375" s="146"/>
    </row>
    <row r="1376" spans="4:4">
      <c r="D1376" s="146"/>
    </row>
    <row r="1377" spans="4:4">
      <c r="D1377" s="146"/>
    </row>
    <row r="1378" spans="4:4">
      <c r="D1378" s="146"/>
    </row>
    <row r="1379" spans="4:4">
      <c r="D1379" s="146"/>
    </row>
    <row r="1380" spans="4:4">
      <c r="D1380" s="146"/>
    </row>
    <row r="1381" spans="4:4">
      <c r="D1381" s="146"/>
    </row>
    <row r="1382" spans="4:4">
      <c r="D1382" s="146"/>
    </row>
    <row r="1383" spans="4:4">
      <c r="D1383" s="146"/>
    </row>
    <row r="1384" spans="4:4">
      <c r="D1384" s="146"/>
    </row>
    <row r="1385" spans="4:4">
      <c r="D1385" s="146"/>
    </row>
    <row r="1386" spans="4:4">
      <c r="D1386" s="146"/>
    </row>
    <row r="1387" spans="4:4">
      <c r="D1387" s="146"/>
    </row>
    <row r="1388" spans="4:4">
      <c r="D1388" s="146"/>
    </row>
    <row r="1389" spans="4:4">
      <c r="D1389" s="146"/>
    </row>
    <row r="1390" spans="4:4">
      <c r="D1390" s="146"/>
    </row>
    <row r="1391" spans="4:4">
      <c r="D1391" s="146"/>
    </row>
    <row r="1392" spans="4:4">
      <c r="D1392" s="146"/>
    </row>
    <row r="1393" spans="4:4">
      <c r="D1393" s="146"/>
    </row>
    <row r="1394" spans="4:4">
      <c r="D1394" s="146"/>
    </row>
    <row r="1395" spans="4:4">
      <c r="D1395" s="146"/>
    </row>
    <row r="1396" spans="4:4">
      <c r="D1396" s="146"/>
    </row>
    <row r="1397" spans="4:4">
      <c r="D1397" s="146"/>
    </row>
    <row r="1398" spans="4:4">
      <c r="D1398" s="146"/>
    </row>
    <row r="1399" spans="4:4">
      <c r="D1399" s="146"/>
    </row>
    <row r="1400" spans="4:4">
      <c r="D1400" s="146"/>
    </row>
    <row r="1401" spans="4:4">
      <c r="D1401" s="146"/>
    </row>
    <row r="1402" spans="4:4">
      <c r="D1402" s="146"/>
    </row>
    <row r="1403" spans="4:4">
      <c r="D1403" s="146"/>
    </row>
    <row r="1404" spans="4:4">
      <c r="D1404" s="146"/>
    </row>
    <row r="1405" spans="4:4">
      <c r="D1405" s="146"/>
    </row>
    <row r="1406" spans="4:4">
      <c r="D1406" s="146"/>
    </row>
    <row r="1407" spans="4:4">
      <c r="D1407" s="146"/>
    </row>
    <row r="1408" spans="4:4">
      <c r="D1408" s="146"/>
    </row>
    <row r="1409" spans="4:4">
      <c r="D1409" s="146"/>
    </row>
    <row r="1410" spans="4:4">
      <c r="D1410" s="146"/>
    </row>
    <row r="1411" spans="4:4">
      <c r="D1411" s="146"/>
    </row>
    <row r="1412" spans="4:4">
      <c r="D1412" s="146"/>
    </row>
    <row r="1413" spans="4:4">
      <c r="D1413" s="146"/>
    </row>
    <row r="1414" spans="4:4">
      <c r="D1414" s="146"/>
    </row>
    <row r="1415" spans="4:4">
      <c r="D1415" s="146"/>
    </row>
    <row r="1416" spans="4:4">
      <c r="D1416" s="146"/>
    </row>
    <row r="1417" spans="4:4">
      <c r="D1417" s="146"/>
    </row>
    <row r="1418" spans="4:4">
      <c r="D1418" s="146"/>
    </row>
    <row r="1419" spans="4:4">
      <c r="D1419" s="146"/>
    </row>
    <row r="1420" spans="4:4">
      <c r="D1420" s="146"/>
    </row>
    <row r="1421" spans="4:4">
      <c r="D1421" s="146"/>
    </row>
    <row r="1422" spans="4:4">
      <c r="D1422" s="146"/>
    </row>
    <row r="1423" spans="4:4">
      <c r="D1423" s="146"/>
    </row>
    <row r="1424" spans="4:4">
      <c r="D1424" s="146"/>
    </row>
    <row r="1425" spans="4:4">
      <c r="D1425" s="146"/>
    </row>
    <row r="1426" spans="4:4">
      <c r="D1426" s="146"/>
    </row>
    <row r="1427" spans="4:4">
      <c r="D1427" s="146"/>
    </row>
    <row r="1428" spans="4:4">
      <c r="D1428" s="146"/>
    </row>
    <row r="1429" spans="4:4">
      <c r="D1429" s="146"/>
    </row>
    <row r="1430" spans="4:4">
      <c r="D1430" s="146"/>
    </row>
    <row r="1431" spans="4:4">
      <c r="D1431" s="146"/>
    </row>
    <row r="1432" spans="4:4">
      <c r="D1432" s="146"/>
    </row>
    <row r="1433" spans="4:4">
      <c r="D1433" s="146"/>
    </row>
    <row r="1434" spans="4:4">
      <c r="D1434" s="146"/>
    </row>
    <row r="1435" spans="4:4">
      <c r="D1435" s="146"/>
    </row>
    <row r="1436" spans="4:4">
      <c r="D1436" s="146"/>
    </row>
    <row r="1437" spans="4:4">
      <c r="D1437" s="146"/>
    </row>
    <row r="1438" spans="4:4">
      <c r="D1438" s="146"/>
    </row>
    <row r="1439" spans="4:4">
      <c r="D1439" s="146"/>
    </row>
    <row r="1440" spans="4:4">
      <c r="D1440" s="146"/>
    </row>
    <row r="1441" spans="4:4">
      <c r="D1441" s="146"/>
    </row>
    <row r="1442" spans="4:4">
      <c r="D1442" s="146"/>
    </row>
    <row r="1443" spans="4:4">
      <c r="D1443" s="146"/>
    </row>
    <row r="1444" spans="4:4">
      <c r="D1444" s="146"/>
    </row>
    <row r="1445" spans="4:4">
      <c r="D1445" s="146"/>
    </row>
    <row r="1446" spans="4:4">
      <c r="D1446" s="146"/>
    </row>
    <row r="1447" spans="4:4">
      <c r="D1447" s="146"/>
    </row>
    <row r="1448" spans="4:4">
      <c r="D1448" s="146"/>
    </row>
    <row r="1449" spans="4:4">
      <c r="D1449" s="146"/>
    </row>
    <row r="1450" spans="4:4">
      <c r="D1450" s="146"/>
    </row>
    <row r="1451" spans="4:4">
      <c r="D1451" s="146"/>
    </row>
    <row r="1452" spans="4:4">
      <c r="D1452" s="146"/>
    </row>
    <row r="1453" spans="4:4">
      <c r="D1453" s="146"/>
    </row>
    <row r="1454" spans="4:4">
      <c r="D1454" s="146"/>
    </row>
    <row r="1455" spans="4:4">
      <c r="D1455" s="146"/>
    </row>
    <row r="1456" spans="4:4">
      <c r="D1456" s="146"/>
    </row>
    <row r="1457" spans="4:4">
      <c r="D1457" s="146"/>
    </row>
    <row r="1458" spans="4:4">
      <c r="D1458" s="146"/>
    </row>
    <row r="1459" spans="4:4">
      <c r="D1459" s="146"/>
    </row>
    <row r="1460" spans="4:4">
      <c r="D1460" s="146"/>
    </row>
    <row r="1461" spans="4:4">
      <c r="D1461" s="146"/>
    </row>
    <row r="1462" spans="4:4">
      <c r="D1462" s="146"/>
    </row>
    <row r="1463" spans="4:4">
      <c r="D1463" s="146"/>
    </row>
    <row r="1464" spans="4:4">
      <c r="D1464" s="146"/>
    </row>
    <row r="1465" spans="4:4">
      <c r="D1465" s="146"/>
    </row>
    <row r="1466" spans="4:4">
      <c r="D1466" s="146"/>
    </row>
    <row r="1467" spans="4:4">
      <c r="D1467" s="146"/>
    </row>
    <row r="1468" spans="4:4">
      <c r="D1468" s="146"/>
    </row>
    <row r="1469" spans="4:4">
      <c r="D1469" s="146"/>
    </row>
    <row r="1470" spans="4:4">
      <c r="D1470" s="146"/>
    </row>
    <row r="1471" spans="4:4">
      <c r="D1471" s="146"/>
    </row>
    <row r="1472" spans="4:4">
      <c r="D1472" s="146"/>
    </row>
    <row r="1473" spans="4:4">
      <c r="D1473" s="146"/>
    </row>
    <row r="1474" spans="4:4">
      <c r="D1474" s="146"/>
    </row>
    <row r="1475" spans="4:4">
      <c r="D1475" s="146"/>
    </row>
    <row r="1476" spans="4:4">
      <c r="D1476" s="146"/>
    </row>
    <row r="1477" spans="4:4">
      <c r="D1477" s="146"/>
    </row>
    <row r="1478" spans="4:4">
      <c r="D1478" s="146"/>
    </row>
    <row r="1479" spans="4:4">
      <c r="D1479" s="146"/>
    </row>
    <row r="1480" spans="4:4">
      <c r="D1480" s="146"/>
    </row>
    <row r="1481" spans="4:4">
      <c r="D1481" s="146"/>
    </row>
    <row r="1482" spans="4:4">
      <c r="D1482" s="146"/>
    </row>
    <row r="1483" spans="4:4">
      <c r="D1483" s="146"/>
    </row>
    <row r="1484" spans="4:4">
      <c r="D1484" s="146"/>
    </row>
    <row r="1485" spans="4:4">
      <c r="D1485" s="146"/>
    </row>
    <row r="1486" spans="4:4">
      <c r="D1486" s="146"/>
    </row>
    <row r="1487" spans="4:4">
      <c r="D1487" s="146"/>
    </row>
    <row r="1488" spans="4:4">
      <c r="D1488" s="146"/>
    </row>
    <row r="1489" spans="4:4">
      <c r="D1489" s="146"/>
    </row>
    <row r="1490" spans="4:4">
      <c r="D1490" s="146"/>
    </row>
    <row r="1491" spans="4:4">
      <c r="D1491" s="146"/>
    </row>
    <row r="1492" spans="4:4">
      <c r="D1492" s="146"/>
    </row>
    <row r="1493" spans="4:4">
      <c r="D1493" s="146"/>
    </row>
    <row r="1494" spans="4:4">
      <c r="D1494" s="146"/>
    </row>
    <row r="1495" spans="4:4">
      <c r="D1495" s="146"/>
    </row>
    <row r="1496" spans="4:4">
      <c r="D1496" s="146"/>
    </row>
    <row r="1497" spans="4:4">
      <c r="D1497" s="146"/>
    </row>
    <row r="1498" spans="4:4">
      <c r="D1498" s="146"/>
    </row>
    <row r="1499" spans="4:4">
      <c r="D1499" s="146"/>
    </row>
    <row r="1500" spans="4:4">
      <c r="D1500" s="146"/>
    </row>
    <row r="1501" spans="4:4">
      <c r="D1501" s="146"/>
    </row>
    <row r="1502" spans="4:4">
      <c r="D1502" s="146"/>
    </row>
    <row r="1503" spans="4:4">
      <c r="D1503" s="146"/>
    </row>
    <row r="1504" spans="4:4">
      <c r="D1504" s="146"/>
    </row>
    <row r="1505" spans="4:4">
      <c r="D1505" s="146"/>
    </row>
    <row r="1506" spans="4:4">
      <c r="D1506" s="146"/>
    </row>
    <row r="1507" spans="4:4">
      <c r="D1507" s="146"/>
    </row>
    <row r="1508" spans="4:4">
      <c r="D1508" s="146"/>
    </row>
    <row r="1509" spans="4:4">
      <c r="D1509" s="146"/>
    </row>
    <row r="1510" spans="4:4">
      <c r="D1510" s="146"/>
    </row>
    <row r="1511" spans="4:4">
      <c r="D1511" s="146"/>
    </row>
    <row r="1512" spans="4:4">
      <c r="D1512" s="146"/>
    </row>
    <row r="1513" spans="4:4">
      <c r="D1513" s="146"/>
    </row>
    <row r="1514" spans="4:4">
      <c r="D1514" s="146"/>
    </row>
    <row r="1515" spans="4:4">
      <c r="D1515" s="146"/>
    </row>
    <row r="1516" spans="4:4">
      <c r="D1516" s="146"/>
    </row>
    <row r="1517" spans="4:4">
      <c r="D1517" s="146"/>
    </row>
    <row r="1518" spans="4:4">
      <c r="D1518" s="146"/>
    </row>
    <row r="1519" spans="4:4">
      <c r="D1519" s="146"/>
    </row>
    <row r="1520" spans="4:4">
      <c r="D1520" s="146"/>
    </row>
    <row r="1521" spans="4:4">
      <c r="D1521" s="146"/>
    </row>
    <row r="1522" spans="4:4">
      <c r="D1522" s="146"/>
    </row>
    <row r="1523" spans="4:4">
      <c r="D1523" s="146"/>
    </row>
    <row r="1524" spans="4:4">
      <c r="D1524" s="146"/>
    </row>
    <row r="1525" spans="4:4">
      <c r="D1525" s="146"/>
    </row>
    <row r="1526" spans="4:4">
      <c r="D1526" s="146"/>
    </row>
    <row r="1527" spans="4:4">
      <c r="D1527" s="146"/>
    </row>
    <row r="1528" spans="4:4">
      <c r="D1528" s="146"/>
    </row>
    <row r="1529" spans="4:4">
      <c r="D1529" s="146"/>
    </row>
    <row r="1530" spans="4:4">
      <c r="D1530" s="146"/>
    </row>
    <row r="1531" spans="4:4">
      <c r="D1531" s="146"/>
    </row>
    <row r="1532" spans="4:4">
      <c r="D1532" s="146"/>
    </row>
    <row r="1533" spans="4:4">
      <c r="D1533" s="146"/>
    </row>
    <row r="1534" spans="4:4">
      <c r="D1534" s="146"/>
    </row>
    <row r="1535" spans="4:4">
      <c r="D1535" s="146"/>
    </row>
    <row r="1536" spans="4:4">
      <c r="D1536" s="146"/>
    </row>
    <row r="1537" spans="4:4">
      <c r="D1537" s="146"/>
    </row>
    <row r="1538" spans="4:4">
      <c r="D1538" s="146"/>
    </row>
    <row r="1539" spans="4:4">
      <c r="D1539" s="146"/>
    </row>
    <row r="1540" spans="4:4">
      <c r="D1540" s="146"/>
    </row>
    <row r="1541" spans="4:4">
      <c r="D1541" s="146"/>
    </row>
    <row r="1542" spans="4:4">
      <c r="D1542" s="146"/>
    </row>
    <row r="1543" spans="4:4">
      <c r="D1543" s="146"/>
    </row>
    <row r="1544" spans="4:4">
      <c r="D1544" s="146"/>
    </row>
    <row r="1545" spans="4:4">
      <c r="D1545" s="146"/>
    </row>
    <row r="1546" spans="4:4">
      <c r="D1546" s="146"/>
    </row>
    <row r="1547" spans="4:4">
      <c r="D1547" s="146"/>
    </row>
    <row r="1548" spans="4:4">
      <c r="D1548" s="146"/>
    </row>
    <row r="1549" spans="4:4">
      <c r="D1549" s="146"/>
    </row>
    <row r="1550" spans="4:4">
      <c r="D1550" s="146"/>
    </row>
    <row r="1551" spans="4:4">
      <c r="D1551" s="146"/>
    </row>
    <row r="1552" spans="4:4">
      <c r="D1552" s="146"/>
    </row>
    <row r="1553" spans="4:4">
      <c r="D1553" s="146"/>
    </row>
    <row r="1554" spans="4:4">
      <c r="D1554" s="146"/>
    </row>
    <row r="1555" spans="4:4">
      <c r="D1555" s="146"/>
    </row>
    <row r="1556" spans="4:4">
      <c r="D1556" s="146"/>
    </row>
    <row r="1557" spans="4:4">
      <c r="D1557" s="146"/>
    </row>
    <row r="1558" spans="4:4">
      <c r="D1558" s="146"/>
    </row>
    <row r="1559" spans="4:4">
      <c r="D1559" s="146"/>
    </row>
    <row r="1560" spans="4:4">
      <c r="D1560" s="146"/>
    </row>
    <row r="1561" spans="4:4">
      <c r="D1561" s="146"/>
    </row>
    <row r="1562" spans="4:4">
      <c r="D1562" s="146"/>
    </row>
    <row r="1563" spans="4:4">
      <c r="D1563" s="146"/>
    </row>
    <row r="1564" spans="4:4">
      <c r="D1564" s="146"/>
    </row>
    <row r="1565" spans="4:4">
      <c r="D1565" s="146"/>
    </row>
    <row r="1566" spans="4:4">
      <c r="D1566" s="146"/>
    </row>
    <row r="1567" spans="4:4">
      <c r="D1567" s="146"/>
    </row>
    <row r="1568" spans="4:4">
      <c r="D1568" s="146"/>
    </row>
    <row r="1569" spans="4:4">
      <c r="D1569" s="146"/>
    </row>
    <row r="1570" spans="4:4">
      <c r="D1570" s="146"/>
    </row>
    <row r="1571" spans="4:4">
      <c r="D1571" s="146"/>
    </row>
    <row r="1572" spans="4:4">
      <c r="D1572" s="146"/>
    </row>
    <row r="1573" spans="4:4">
      <c r="D1573" s="146"/>
    </row>
    <row r="1574" spans="4:4">
      <c r="D1574" s="146"/>
    </row>
    <row r="1575" spans="4:4">
      <c r="D1575" s="146"/>
    </row>
    <row r="1576" spans="4:4">
      <c r="D1576" s="146"/>
    </row>
    <row r="1577" spans="4:4">
      <c r="D1577" s="146"/>
    </row>
    <row r="1578" spans="4:4">
      <c r="D1578" s="146"/>
    </row>
    <row r="1579" spans="4:4">
      <c r="D1579" s="146"/>
    </row>
    <row r="1580" spans="4:4">
      <c r="D1580" s="146"/>
    </row>
    <row r="1581" spans="4:4">
      <c r="D1581" s="146"/>
    </row>
    <row r="1582" spans="4:4">
      <c r="D1582" s="146"/>
    </row>
    <row r="1583" spans="4:4">
      <c r="D1583" s="146"/>
    </row>
    <row r="1584" spans="4:4">
      <c r="D1584" s="146"/>
    </row>
    <row r="1585" spans="4:4">
      <c r="D1585" s="146"/>
    </row>
    <row r="1586" spans="4:4">
      <c r="D1586" s="146"/>
    </row>
    <row r="1587" spans="4:4">
      <c r="D1587" s="146"/>
    </row>
    <row r="1588" spans="4:4">
      <c r="D1588" s="146"/>
    </row>
    <row r="1589" spans="4:4">
      <c r="D1589" s="146"/>
    </row>
    <row r="1590" spans="4:4">
      <c r="D1590" s="146"/>
    </row>
    <row r="1591" spans="4:4">
      <c r="D1591" s="146"/>
    </row>
    <row r="1592" spans="4:4">
      <c r="D1592" s="146"/>
    </row>
    <row r="1593" spans="4:4">
      <c r="D1593" s="146"/>
    </row>
    <row r="1594" spans="4:4">
      <c r="D1594" s="146"/>
    </row>
    <row r="1595" spans="4:4">
      <c r="D1595" s="146"/>
    </row>
    <row r="1596" spans="4:4">
      <c r="D1596" s="146"/>
    </row>
    <row r="1597" spans="4:4">
      <c r="D1597" s="146"/>
    </row>
    <row r="1598" spans="4:4">
      <c r="D1598" s="146"/>
    </row>
    <row r="1599" spans="4:4">
      <c r="D1599" s="146"/>
    </row>
    <row r="1600" spans="4:4">
      <c r="D1600" s="146"/>
    </row>
    <row r="1601" spans="4:4">
      <c r="D1601" s="146"/>
    </row>
    <row r="1602" spans="4:4">
      <c r="D1602" s="146"/>
    </row>
    <row r="1603" spans="4:4">
      <c r="D1603" s="146"/>
    </row>
    <row r="1604" spans="4:4">
      <c r="D1604" s="146"/>
    </row>
    <row r="1605" spans="4:4">
      <c r="D1605" s="146"/>
    </row>
    <row r="1606" spans="4:4">
      <c r="D1606" s="146"/>
    </row>
    <row r="1607" spans="4:4">
      <c r="D1607" s="146"/>
    </row>
    <row r="1608" spans="4:4">
      <c r="D1608" s="146"/>
    </row>
    <row r="1609" spans="4:4">
      <c r="D1609" s="146"/>
    </row>
    <row r="1610" spans="4:4">
      <c r="D1610" s="146"/>
    </row>
    <row r="1611" spans="4:4">
      <c r="D1611" s="146"/>
    </row>
    <row r="1612" spans="4:4">
      <c r="D1612" s="146"/>
    </row>
    <row r="1613" spans="4:4">
      <c r="D1613" s="146"/>
    </row>
    <row r="1614" spans="4:4">
      <c r="D1614" s="146"/>
    </row>
    <row r="1615" spans="4:4">
      <c r="D1615" s="146"/>
    </row>
    <row r="1616" spans="4:4">
      <c r="D1616" s="146"/>
    </row>
    <row r="1617" spans="4:4">
      <c r="D1617" s="146"/>
    </row>
    <row r="1618" spans="4:4">
      <c r="D1618" s="146"/>
    </row>
    <row r="1619" spans="4:4">
      <c r="D1619" s="146"/>
    </row>
    <row r="1620" spans="4:4">
      <c r="D1620" s="146"/>
    </row>
    <row r="1621" spans="4:4">
      <c r="D1621" s="146"/>
    </row>
    <row r="1622" spans="4:4">
      <c r="D1622" s="146"/>
    </row>
    <row r="1623" spans="4:4">
      <c r="D1623" s="146"/>
    </row>
    <row r="1624" spans="4:4">
      <c r="D1624" s="146"/>
    </row>
    <row r="1625" spans="4:4">
      <c r="D1625" s="146"/>
    </row>
    <row r="1626" spans="4:4">
      <c r="D1626" s="146"/>
    </row>
    <row r="1627" spans="4:4">
      <c r="D1627" s="146"/>
    </row>
    <row r="1628" spans="4:4">
      <c r="D1628" s="146"/>
    </row>
    <row r="1629" spans="4:4">
      <c r="D1629" s="146"/>
    </row>
    <row r="1630" spans="4:4">
      <c r="D1630" s="146"/>
    </row>
    <row r="1631" spans="4:4">
      <c r="D1631" s="146"/>
    </row>
    <row r="1632" spans="4:4">
      <c r="D1632" s="146"/>
    </row>
    <row r="1633" spans="4:4">
      <c r="D1633" s="146"/>
    </row>
    <row r="1634" spans="4:4">
      <c r="D1634" s="146"/>
    </row>
    <row r="1635" spans="4:4">
      <c r="D1635" s="146"/>
    </row>
    <row r="1636" spans="4:4">
      <c r="D1636" s="146"/>
    </row>
    <row r="1637" spans="4:4">
      <c r="D1637" s="146"/>
    </row>
    <row r="1638" spans="4:4">
      <c r="D1638" s="146"/>
    </row>
    <row r="1639" spans="4:4">
      <c r="D1639" s="146"/>
    </row>
    <row r="1640" spans="4:4">
      <c r="D1640" s="146"/>
    </row>
    <row r="1641" spans="4:4">
      <c r="D1641" s="146"/>
    </row>
    <row r="1642" spans="4:4">
      <c r="D1642" s="146"/>
    </row>
    <row r="1643" spans="4:4">
      <c r="D1643" s="146"/>
    </row>
    <row r="1644" spans="4:4">
      <c r="D1644" s="146"/>
    </row>
    <row r="1645" spans="4:4">
      <c r="D1645" s="146"/>
    </row>
    <row r="1646" spans="4:4">
      <c r="D1646" s="146"/>
    </row>
    <row r="1647" spans="4:4">
      <c r="D1647" s="146"/>
    </row>
    <row r="1648" spans="4:4">
      <c r="D1648" s="146"/>
    </row>
    <row r="1649" spans="4:4">
      <c r="D1649" s="146"/>
    </row>
    <row r="1650" spans="4:4">
      <c r="D1650" s="146"/>
    </row>
    <row r="1651" spans="4:4">
      <c r="D1651" s="146"/>
    </row>
    <row r="1652" spans="4:4">
      <c r="D1652" s="146"/>
    </row>
    <row r="1653" spans="4:4">
      <c r="D1653" s="146"/>
    </row>
    <row r="1654" spans="4:4">
      <c r="D1654" s="146"/>
    </row>
    <row r="1655" spans="4:4">
      <c r="D1655" s="146"/>
    </row>
    <row r="1656" spans="4:4">
      <c r="D1656" s="146"/>
    </row>
    <row r="1657" spans="4:4">
      <c r="D1657" s="146"/>
    </row>
    <row r="1658" spans="4:4">
      <c r="D1658" s="146"/>
    </row>
    <row r="1659" spans="4:4">
      <c r="D1659" s="146"/>
    </row>
    <row r="1660" spans="4:4">
      <c r="D1660" s="146"/>
    </row>
    <row r="1661" spans="4:4">
      <c r="D1661" s="146"/>
    </row>
    <row r="1662" spans="4:4">
      <c r="D1662" s="146"/>
    </row>
    <row r="1663" spans="4:4">
      <c r="D1663" s="146"/>
    </row>
    <row r="1664" spans="4:4">
      <c r="D1664" s="146"/>
    </row>
    <row r="1665" spans="4:4">
      <c r="D1665" s="146"/>
    </row>
    <row r="1666" spans="4:4">
      <c r="D1666" s="146"/>
    </row>
    <row r="1667" spans="4:4">
      <c r="D1667" s="146"/>
    </row>
    <row r="1668" spans="4:4">
      <c r="D1668" s="146"/>
    </row>
    <row r="1669" spans="4:4">
      <c r="D1669" s="146"/>
    </row>
    <row r="1670" spans="4:4">
      <c r="D1670" s="146"/>
    </row>
    <row r="1671" spans="4:4">
      <c r="D1671" s="146"/>
    </row>
    <row r="1672" spans="4:4">
      <c r="D1672" s="146"/>
    </row>
    <row r="1673" spans="4:4">
      <c r="D1673" s="146"/>
    </row>
    <row r="1674" spans="4:4">
      <c r="D1674" s="146"/>
    </row>
    <row r="1675" spans="4:4">
      <c r="D1675" s="146"/>
    </row>
    <row r="1676" spans="4:4">
      <c r="D1676" s="146"/>
    </row>
    <row r="1677" spans="4:4">
      <c r="D1677" s="146"/>
    </row>
    <row r="1678" spans="4:4">
      <c r="D1678" s="146"/>
    </row>
    <row r="1679" spans="4:4">
      <c r="D1679" s="146"/>
    </row>
    <row r="1680" spans="4:4">
      <c r="D1680" s="146"/>
    </row>
    <row r="1681" spans="4:4">
      <c r="D1681" s="146"/>
    </row>
    <row r="1682" spans="4:4">
      <c r="D1682" s="146"/>
    </row>
    <row r="1683" spans="4:4">
      <c r="D1683" s="146"/>
    </row>
    <row r="1684" spans="4:4">
      <c r="D1684" s="146"/>
    </row>
    <row r="1685" spans="4:4">
      <c r="D1685" s="146"/>
    </row>
    <row r="1686" spans="4:4">
      <c r="D1686" s="146"/>
    </row>
    <row r="1687" spans="4:4">
      <c r="D1687" s="146"/>
    </row>
    <row r="1688" spans="4:4">
      <c r="D1688" s="146"/>
    </row>
    <row r="1689" spans="4:4">
      <c r="D1689" s="146"/>
    </row>
    <row r="1690" spans="4:4">
      <c r="D1690" s="146"/>
    </row>
    <row r="1691" spans="4:4">
      <c r="D1691" s="146"/>
    </row>
    <row r="1692" spans="4:4">
      <c r="D1692" s="146"/>
    </row>
    <row r="1693" spans="4:4">
      <c r="D1693" s="146"/>
    </row>
    <row r="1694" spans="4:4">
      <c r="D1694" s="146"/>
    </row>
    <row r="1695" spans="4:4">
      <c r="D1695" s="146"/>
    </row>
    <row r="1696" spans="4:4">
      <c r="D1696" s="146"/>
    </row>
    <row r="1697" spans="4:4">
      <c r="D1697" s="146"/>
    </row>
    <row r="1698" spans="4:4">
      <c r="D1698" s="146"/>
    </row>
    <row r="1699" spans="4:4">
      <c r="D1699" s="146"/>
    </row>
    <row r="1700" spans="4:4">
      <c r="D1700" s="146"/>
    </row>
    <row r="1701" spans="4:4">
      <c r="D1701" s="146"/>
    </row>
    <row r="1702" spans="4:4">
      <c r="D1702" s="146"/>
    </row>
    <row r="1703" spans="4:4">
      <c r="D1703" s="146"/>
    </row>
    <row r="1704" spans="4:4">
      <c r="D1704" s="146"/>
    </row>
    <row r="1705" spans="4:4">
      <c r="D1705" s="146"/>
    </row>
    <row r="1706" spans="4:4">
      <c r="D1706" s="146"/>
    </row>
    <row r="1707" spans="4:4">
      <c r="D1707" s="146"/>
    </row>
    <row r="1708" spans="4:4">
      <c r="D1708" s="146"/>
    </row>
    <row r="1709" spans="4:4">
      <c r="D1709" s="146"/>
    </row>
    <row r="1710" spans="4:4">
      <c r="D1710" s="146"/>
    </row>
    <row r="1711" spans="4:4">
      <c r="D1711" s="146"/>
    </row>
    <row r="1712" spans="4:4">
      <c r="D1712" s="146"/>
    </row>
    <row r="1713" spans="4:4">
      <c r="D1713" s="146"/>
    </row>
    <row r="1714" spans="4:4">
      <c r="D1714" s="146"/>
    </row>
    <row r="1715" spans="4:4">
      <c r="D1715" s="146"/>
    </row>
    <row r="1716" spans="4:4">
      <c r="D1716" s="146"/>
    </row>
    <row r="1717" spans="4:4">
      <c r="D1717" s="146"/>
    </row>
    <row r="1718" spans="4:4">
      <c r="D1718" s="146"/>
    </row>
    <row r="1719" spans="4:4">
      <c r="D1719" s="146"/>
    </row>
    <row r="1720" spans="4:4">
      <c r="D1720" s="146"/>
    </row>
    <row r="1721" spans="4:4">
      <c r="D1721" s="146"/>
    </row>
    <row r="1722" spans="4:4">
      <c r="D1722" s="146"/>
    </row>
    <row r="1723" spans="4:4">
      <c r="D1723" s="146"/>
    </row>
    <row r="1724" spans="4:4">
      <c r="D1724" s="146"/>
    </row>
    <row r="1725" spans="4:4">
      <c r="D1725" s="146"/>
    </row>
    <row r="1726" spans="4:4">
      <c r="D1726" s="146"/>
    </row>
    <row r="1727" spans="4:4">
      <c r="D1727" s="146"/>
    </row>
    <row r="1728" spans="4:4">
      <c r="D1728" s="146"/>
    </row>
    <row r="1729" spans="4:4">
      <c r="D1729" s="146"/>
    </row>
    <row r="1730" spans="4:4">
      <c r="D1730" s="146"/>
    </row>
    <row r="1731" spans="4:4">
      <c r="D1731" s="146"/>
    </row>
    <row r="1732" spans="4:4">
      <c r="D1732" s="146"/>
    </row>
    <row r="1733" spans="4:4">
      <c r="D1733" s="146"/>
    </row>
    <row r="1734" spans="4:4">
      <c r="D1734" s="146"/>
    </row>
    <row r="1735" spans="4:4">
      <c r="D1735" s="146"/>
    </row>
    <row r="1736" spans="4:4">
      <c r="D1736" s="146"/>
    </row>
    <row r="1737" spans="4:4">
      <c r="D1737" s="146"/>
    </row>
    <row r="1738" spans="4:4">
      <c r="D1738" s="146"/>
    </row>
    <row r="1739" spans="4:4">
      <c r="D1739" s="146"/>
    </row>
    <row r="1740" spans="4:4">
      <c r="D1740" s="146"/>
    </row>
    <row r="1741" spans="4:4">
      <c r="D1741" s="146"/>
    </row>
    <row r="1742" spans="4:4">
      <c r="D1742" s="146"/>
    </row>
    <row r="1743" spans="4:4">
      <c r="D1743" s="146"/>
    </row>
    <row r="1744" spans="4:4">
      <c r="D1744" s="146"/>
    </row>
    <row r="1745" spans="4:4">
      <c r="D1745" s="146"/>
    </row>
    <row r="1746" spans="4:4">
      <c r="D1746" s="146"/>
    </row>
    <row r="1747" spans="4:4">
      <c r="D1747" s="146"/>
    </row>
    <row r="1748" spans="4:4">
      <c r="D1748" s="146"/>
    </row>
    <row r="1749" spans="4:4">
      <c r="D1749" s="146"/>
    </row>
    <row r="1750" spans="4:4">
      <c r="D1750" s="146"/>
    </row>
    <row r="1751" spans="4:4">
      <c r="D1751" s="146"/>
    </row>
    <row r="1752" spans="4:4">
      <c r="D1752" s="146"/>
    </row>
    <row r="1753" spans="4:4">
      <c r="D1753" s="146"/>
    </row>
    <row r="1754" spans="4:4">
      <c r="D1754" s="146"/>
    </row>
    <row r="1755" spans="4:4">
      <c r="D1755" s="146"/>
    </row>
    <row r="1756" spans="4:4">
      <c r="D1756" s="146"/>
    </row>
    <row r="1757" spans="4:4">
      <c r="D1757" s="146"/>
    </row>
    <row r="1758" spans="4:4">
      <c r="D1758" s="146"/>
    </row>
    <row r="1759" spans="4:4">
      <c r="D1759" s="146"/>
    </row>
    <row r="1760" spans="4:4">
      <c r="D1760" s="146"/>
    </row>
    <row r="1761" spans="4:4">
      <c r="D1761" s="146"/>
    </row>
    <row r="1762" spans="4:4">
      <c r="D1762" s="146"/>
    </row>
    <row r="1763" spans="4:4">
      <c r="D1763" s="146"/>
    </row>
    <row r="1764" spans="4:4">
      <c r="D1764" s="146"/>
    </row>
    <row r="1765" spans="4:4">
      <c r="D1765" s="146"/>
    </row>
    <row r="1766" spans="4:4">
      <c r="D1766" s="146"/>
    </row>
    <row r="1767" spans="4:4">
      <c r="D1767" s="146"/>
    </row>
    <row r="1768" spans="4:4">
      <c r="D1768" s="146"/>
    </row>
    <row r="1769" spans="4:4">
      <c r="D1769" s="146"/>
    </row>
    <row r="1770" spans="4:4">
      <c r="D1770" s="146"/>
    </row>
    <row r="1771" spans="4:4">
      <c r="D1771" s="146"/>
    </row>
    <row r="1772" spans="4:4">
      <c r="D1772" s="146"/>
    </row>
    <row r="1773" spans="4:4">
      <c r="D1773" s="146"/>
    </row>
    <row r="1774" spans="4:4">
      <c r="D1774" s="146"/>
    </row>
    <row r="1775" spans="4:4">
      <c r="D1775" s="146"/>
    </row>
    <row r="1776" spans="4:4">
      <c r="D1776" s="146"/>
    </row>
    <row r="1777" spans="4:4">
      <c r="D1777" s="146"/>
    </row>
    <row r="1778" spans="4:4">
      <c r="D1778" s="146"/>
    </row>
    <row r="1779" spans="4:4">
      <c r="D1779" s="146"/>
    </row>
    <row r="1780" spans="4:4">
      <c r="D1780" s="146"/>
    </row>
    <row r="1781" spans="4:4">
      <c r="D1781" s="146"/>
    </row>
    <row r="1782" spans="4:4">
      <c r="D1782" s="146"/>
    </row>
    <row r="1783" spans="4:4">
      <c r="D1783" s="146"/>
    </row>
    <row r="1784" spans="4:4">
      <c r="D1784" s="146"/>
    </row>
    <row r="1785" spans="4:4">
      <c r="D1785" s="146"/>
    </row>
    <row r="1786" spans="4:4">
      <c r="D1786" s="146"/>
    </row>
    <row r="1787" spans="4:4">
      <c r="D1787" s="146"/>
    </row>
    <row r="1788" spans="4:4">
      <c r="D1788" s="146"/>
    </row>
    <row r="1789" spans="4:4">
      <c r="D1789" s="146"/>
    </row>
    <row r="1790" spans="4:4">
      <c r="D1790" s="146"/>
    </row>
    <row r="1791" spans="4:4">
      <c r="D1791" s="146"/>
    </row>
    <row r="1792" spans="4:4">
      <c r="D1792" s="146"/>
    </row>
    <row r="1793" spans="4:4">
      <c r="D1793" s="146"/>
    </row>
    <row r="1794" spans="4:4">
      <c r="D1794" s="146"/>
    </row>
    <row r="1795" spans="4:4">
      <c r="D1795" s="146"/>
    </row>
    <row r="1796" spans="4:4">
      <c r="D1796" s="146"/>
    </row>
    <row r="1797" spans="4:4">
      <c r="D1797" s="146"/>
    </row>
    <row r="1798" spans="4:4">
      <c r="D1798" s="146"/>
    </row>
    <row r="1799" spans="4:4">
      <c r="D1799" s="146"/>
    </row>
    <row r="1800" spans="4:4">
      <c r="D1800" s="146"/>
    </row>
    <row r="1801" spans="4:4">
      <c r="D1801" s="146"/>
    </row>
    <row r="1802" spans="4:4">
      <c r="D1802" s="146"/>
    </row>
    <row r="1803" spans="4:4">
      <c r="D1803" s="146"/>
    </row>
    <row r="1804" spans="4:4">
      <c r="D1804" s="146"/>
    </row>
    <row r="1805" spans="4:4">
      <c r="D1805" s="146"/>
    </row>
    <row r="1806" spans="4:4">
      <c r="D1806" s="146"/>
    </row>
    <row r="1807" spans="4:4">
      <c r="D1807" s="146"/>
    </row>
    <row r="1808" spans="4:4">
      <c r="D1808" s="146"/>
    </row>
    <row r="1809" spans="4:4">
      <c r="D1809" s="146"/>
    </row>
    <row r="1810" spans="4:4">
      <c r="D1810" s="146"/>
    </row>
    <row r="1811" spans="4:4">
      <c r="D1811" s="146"/>
    </row>
    <row r="1812" spans="4:4">
      <c r="D1812" s="146"/>
    </row>
    <row r="1813" spans="4:4">
      <c r="D1813" s="146"/>
    </row>
    <row r="1814" spans="4:4">
      <c r="D1814" s="146"/>
    </row>
    <row r="1815" spans="4:4">
      <c r="D1815" s="146"/>
    </row>
    <row r="1816" spans="4:4">
      <c r="D1816" s="146"/>
    </row>
    <row r="1817" spans="4:4">
      <c r="D1817" s="146"/>
    </row>
    <row r="1818" spans="4:4">
      <c r="D1818" s="146"/>
    </row>
    <row r="1819" spans="4:4">
      <c r="D1819" s="146"/>
    </row>
    <row r="1820" spans="4:4">
      <c r="D1820" s="146"/>
    </row>
    <row r="1821" spans="4:4">
      <c r="D1821" s="146"/>
    </row>
    <row r="1822" spans="4:4">
      <c r="D1822" s="146"/>
    </row>
    <row r="1823" spans="4:4">
      <c r="D1823" s="146"/>
    </row>
    <row r="1824" spans="4:4">
      <c r="D1824" s="146"/>
    </row>
    <row r="1825" spans="4:4">
      <c r="D1825" s="146"/>
    </row>
    <row r="1826" spans="4:4">
      <c r="D1826" s="146"/>
    </row>
    <row r="1827" spans="4:4">
      <c r="D1827" s="146"/>
    </row>
    <row r="1828" spans="4:4">
      <c r="D1828" s="146"/>
    </row>
    <row r="1829" spans="4:4">
      <c r="D1829" s="146"/>
    </row>
    <row r="1830" spans="4:4">
      <c r="D1830" s="146"/>
    </row>
    <row r="1831" spans="4:4">
      <c r="D1831" s="146"/>
    </row>
    <row r="1832" spans="4:4">
      <c r="D1832" s="146"/>
    </row>
    <row r="1833" spans="4:4">
      <c r="D1833" s="146"/>
    </row>
    <row r="1834" spans="4:4">
      <c r="D1834" s="146"/>
    </row>
    <row r="1835" spans="4:4">
      <c r="D1835" s="146"/>
    </row>
    <row r="1836" spans="4:4">
      <c r="D1836" s="146"/>
    </row>
    <row r="1837" spans="4:4">
      <c r="D1837" s="146"/>
    </row>
    <row r="1838" spans="4:4">
      <c r="D1838" s="146"/>
    </row>
    <row r="1839" spans="4:4">
      <c r="D1839" s="146"/>
    </row>
    <row r="1840" spans="4:4">
      <c r="D1840" s="146"/>
    </row>
    <row r="1841" spans="4:4">
      <c r="D1841" s="146"/>
    </row>
    <row r="1842" spans="4:4">
      <c r="D1842" s="146"/>
    </row>
    <row r="1843" spans="4:4">
      <c r="D1843" s="146"/>
    </row>
    <row r="1844" spans="4:4">
      <c r="D1844" s="146"/>
    </row>
    <row r="1845" spans="4:4">
      <c r="D1845" s="146"/>
    </row>
    <row r="1846" spans="4:4">
      <c r="D1846" s="146"/>
    </row>
    <row r="1847" spans="4:4">
      <c r="D1847" s="146"/>
    </row>
    <row r="1848" spans="4:4">
      <c r="D1848" s="146"/>
    </row>
    <row r="1849" spans="4:4">
      <c r="D1849" s="146"/>
    </row>
    <row r="1850" spans="4:4">
      <c r="D1850" s="146"/>
    </row>
    <row r="1851" spans="4:4">
      <c r="D1851" s="146"/>
    </row>
    <row r="1852" spans="4:4">
      <c r="D1852" s="146"/>
    </row>
    <row r="1853" spans="4:4">
      <c r="D1853" s="146"/>
    </row>
    <row r="1854" spans="4:4">
      <c r="D1854" s="146"/>
    </row>
    <row r="1855" spans="4:4">
      <c r="D1855" s="146"/>
    </row>
    <row r="1856" spans="4:4">
      <c r="D1856" s="146"/>
    </row>
    <row r="1857" spans="4:4">
      <c r="D1857" s="146"/>
    </row>
    <row r="1858" spans="4:4">
      <c r="D1858" s="146"/>
    </row>
    <row r="1859" spans="4:4">
      <c r="D1859" s="146"/>
    </row>
    <row r="1860" spans="4:4">
      <c r="D1860" s="146"/>
    </row>
    <row r="1861" spans="4:4">
      <c r="D1861" s="146"/>
    </row>
    <row r="1862" spans="4:4">
      <c r="D1862" s="146"/>
    </row>
    <row r="1863" spans="4:4">
      <c r="D1863" s="146"/>
    </row>
    <row r="1864" spans="4:4">
      <c r="D1864" s="146"/>
    </row>
    <row r="1865" spans="4:4">
      <c r="D1865" s="146"/>
    </row>
    <row r="1866" spans="4:4">
      <c r="D1866" s="146"/>
    </row>
    <row r="1867" spans="4:4">
      <c r="D1867" s="146"/>
    </row>
    <row r="1868" spans="4:4">
      <c r="D1868" s="146"/>
    </row>
    <row r="1869" spans="4:4">
      <c r="D1869" s="146"/>
    </row>
    <row r="1870" spans="4:4">
      <c r="D1870" s="146"/>
    </row>
    <row r="1871" spans="4:4">
      <c r="D1871" s="146"/>
    </row>
    <row r="1872" spans="4:4">
      <c r="D1872" s="146"/>
    </row>
    <row r="1873" spans="4:4">
      <c r="D1873" s="146"/>
    </row>
    <row r="1874" spans="4:4">
      <c r="D1874" s="146"/>
    </row>
    <row r="1875" spans="4:4">
      <c r="D1875" s="146"/>
    </row>
    <row r="1876" spans="4:4">
      <c r="D1876" s="146"/>
    </row>
    <row r="1877" spans="4:4">
      <c r="D1877" s="146"/>
    </row>
    <row r="1878" spans="4:4">
      <c r="D1878" s="146"/>
    </row>
    <row r="1879" spans="4:4">
      <c r="D1879" s="146"/>
    </row>
    <row r="1880" spans="4:4">
      <c r="D1880" s="146"/>
    </row>
    <row r="1881" spans="4:4">
      <c r="D1881" s="146"/>
    </row>
    <row r="1882" spans="4:4">
      <c r="D1882" s="146"/>
    </row>
    <row r="1883" spans="4:4">
      <c r="D1883" s="146"/>
    </row>
    <row r="1884" spans="4:4">
      <c r="D1884" s="146"/>
    </row>
    <row r="1885" spans="4:4">
      <c r="D1885" s="146"/>
    </row>
    <row r="1886" spans="4:4">
      <c r="D1886" s="146"/>
    </row>
    <row r="1887" spans="4:4">
      <c r="D1887" s="146"/>
    </row>
    <row r="1888" spans="4:4">
      <c r="D1888" s="146"/>
    </row>
    <row r="1889" spans="4:4">
      <c r="D1889" s="146"/>
    </row>
    <row r="1890" spans="4:4">
      <c r="D1890" s="146"/>
    </row>
    <row r="1891" spans="4:4">
      <c r="D1891" s="146"/>
    </row>
    <row r="1892" spans="4:4">
      <c r="D1892" s="146"/>
    </row>
    <row r="1893" spans="4:4">
      <c r="D1893" s="146"/>
    </row>
    <row r="1894" spans="4:4">
      <c r="D1894" s="146"/>
    </row>
    <row r="1895" spans="4:4">
      <c r="D1895" s="146"/>
    </row>
    <row r="1896" spans="4:4">
      <c r="D1896" s="146"/>
    </row>
    <row r="1897" spans="4:4">
      <c r="D1897" s="146"/>
    </row>
    <row r="1898" spans="4:4">
      <c r="D1898" s="146"/>
    </row>
    <row r="1899" spans="4:4">
      <c r="D1899" s="146"/>
    </row>
    <row r="1900" spans="4:4">
      <c r="D1900" s="146"/>
    </row>
    <row r="1901" spans="4:4">
      <c r="D1901" s="146"/>
    </row>
    <row r="1902" spans="4:4">
      <c r="D1902" s="146"/>
    </row>
    <row r="1903" spans="4:4">
      <c r="D1903" s="146"/>
    </row>
    <row r="1904" spans="4:4">
      <c r="D1904" s="146"/>
    </row>
    <row r="1905" spans="4:4">
      <c r="D1905" s="146"/>
    </row>
    <row r="1906" spans="4:4">
      <c r="D1906" s="146"/>
    </row>
    <row r="1907" spans="4:4">
      <c r="D1907" s="146"/>
    </row>
    <row r="1908" spans="4:4">
      <c r="D1908" s="146"/>
    </row>
    <row r="1909" spans="4:4">
      <c r="D1909" s="146"/>
    </row>
    <row r="1910" spans="4:4">
      <c r="D1910" s="146"/>
    </row>
    <row r="1911" spans="4:4">
      <c r="D1911" s="146"/>
    </row>
    <row r="1912" spans="4:4">
      <c r="D1912" s="146"/>
    </row>
    <row r="1913" spans="4:4">
      <c r="D1913" s="146"/>
    </row>
    <row r="1914" spans="4:4">
      <c r="D1914" s="146"/>
    </row>
    <row r="1915" spans="4:4">
      <c r="D1915" s="146"/>
    </row>
    <row r="1916" spans="4:4">
      <c r="D1916" s="146"/>
    </row>
    <row r="1917" spans="4:4">
      <c r="D1917" s="146"/>
    </row>
    <row r="1918" spans="4:4">
      <c r="D1918" s="146"/>
    </row>
    <row r="1919" spans="4:4">
      <c r="D1919" s="146"/>
    </row>
    <row r="1920" spans="4:4">
      <c r="D1920" s="146"/>
    </row>
    <row r="1921" spans="4:4">
      <c r="D1921" s="146"/>
    </row>
    <row r="1922" spans="4:4">
      <c r="D1922" s="146"/>
    </row>
    <row r="1923" spans="4:4">
      <c r="D1923" s="146"/>
    </row>
    <row r="1924" spans="4:4">
      <c r="D1924" s="146"/>
    </row>
    <row r="1925" spans="4:4">
      <c r="D1925" s="146"/>
    </row>
    <row r="1926" spans="4:4">
      <c r="D1926" s="146"/>
    </row>
    <row r="1927" spans="4:4">
      <c r="D1927" s="146"/>
    </row>
    <row r="1928" spans="4:4">
      <c r="D1928" s="146"/>
    </row>
    <row r="1929" spans="4:4">
      <c r="D1929" s="146"/>
    </row>
    <row r="1930" spans="4:4">
      <c r="D1930" s="146"/>
    </row>
    <row r="1931" spans="4:4">
      <c r="D1931" s="146"/>
    </row>
    <row r="1932" spans="4:4">
      <c r="D1932" s="146"/>
    </row>
    <row r="1933" spans="4:4">
      <c r="D1933" s="146"/>
    </row>
    <row r="1934" spans="4:4">
      <c r="D1934" s="146"/>
    </row>
    <row r="1935" spans="4:4">
      <c r="D1935" s="146"/>
    </row>
    <row r="1936" spans="4:4">
      <c r="D1936" s="146"/>
    </row>
    <row r="1937" spans="4:4">
      <c r="D1937" s="146"/>
    </row>
    <row r="1938" spans="4:4">
      <c r="D1938" s="146"/>
    </row>
    <row r="1939" spans="4:4">
      <c r="D1939" s="146"/>
    </row>
    <row r="1940" spans="4:4">
      <c r="D1940" s="146"/>
    </row>
    <row r="1941" spans="4:4">
      <c r="D1941" s="146"/>
    </row>
    <row r="1942" spans="4:4">
      <c r="D1942" s="146"/>
    </row>
    <row r="1943" spans="4:4">
      <c r="D1943" s="146"/>
    </row>
    <row r="1944" spans="4:4">
      <c r="D1944" s="146"/>
    </row>
    <row r="1945" spans="4:4">
      <c r="D1945" s="146"/>
    </row>
    <row r="1946" spans="4:4">
      <c r="D1946" s="146"/>
    </row>
    <row r="1947" spans="4:4">
      <c r="D1947" s="146"/>
    </row>
    <row r="1948" spans="4:4">
      <c r="D1948" s="146"/>
    </row>
    <row r="1949" spans="4:4">
      <c r="D1949" s="146"/>
    </row>
    <row r="1950" spans="4:4">
      <c r="D1950" s="146"/>
    </row>
    <row r="1951" spans="4:4">
      <c r="D1951" s="146"/>
    </row>
    <row r="1952" spans="4:4">
      <c r="D1952" s="146"/>
    </row>
    <row r="1953" spans="4:4">
      <c r="D1953" s="146"/>
    </row>
    <row r="1954" spans="4:4">
      <c r="D1954" s="146"/>
    </row>
    <row r="1955" spans="4:4">
      <c r="D1955" s="146"/>
    </row>
    <row r="1956" spans="4:4">
      <c r="D1956" s="146"/>
    </row>
    <row r="1957" spans="4:4">
      <c r="D1957" s="146"/>
    </row>
    <row r="1958" spans="4:4">
      <c r="D1958" s="146"/>
    </row>
    <row r="1959" spans="4:4">
      <c r="D1959" s="146"/>
    </row>
    <row r="1960" spans="4:4">
      <c r="D1960" s="146"/>
    </row>
    <row r="1961" spans="4:4">
      <c r="D1961" s="146"/>
    </row>
    <row r="1962" spans="4:4">
      <c r="D1962" s="146"/>
    </row>
    <row r="1963" spans="4:4">
      <c r="D1963" s="146"/>
    </row>
    <row r="1964" spans="4:4">
      <c r="D1964" s="146"/>
    </row>
    <row r="1965" spans="4:4">
      <c r="D1965" s="146"/>
    </row>
    <row r="1966" spans="4:4">
      <c r="D1966" s="146"/>
    </row>
    <row r="1967" spans="4:4">
      <c r="D1967" s="146"/>
    </row>
    <row r="1968" spans="4:4">
      <c r="D1968" s="146"/>
    </row>
    <row r="1969" spans="4:4">
      <c r="D1969" s="146"/>
    </row>
    <row r="1970" spans="4:4">
      <c r="D1970" s="146"/>
    </row>
    <row r="1971" spans="4:4">
      <c r="D1971" s="146"/>
    </row>
    <row r="1972" spans="4:4">
      <c r="D1972" s="146"/>
    </row>
    <row r="1973" spans="4:4">
      <c r="D1973" s="146"/>
    </row>
    <row r="1974" spans="4:4">
      <c r="D1974" s="146"/>
    </row>
    <row r="1975" spans="4:4">
      <c r="D1975" s="146"/>
    </row>
    <row r="1976" spans="4:4">
      <c r="D1976" s="146"/>
    </row>
    <row r="1977" spans="4:4">
      <c r="D1977" s="146"/>
    </row>
    <row r="1978" spans="4:4">
      <c r="D1978" s="146"/>
    </row>
    <row r="1979" spans="4:4">
      <c r="D1979" s="146"/>
    </row>
    <row r="1980" spans="4:4">
      <c r="D1980" s="146"/>
    </row>
    <row r="1981" spans="4:4">
      <c r="D1981" s="146"/>
    </row>
    <row r="1982" spans="4:4">
      <c r="D1982" s="146"/>
    </row>
    <row r="1983" spans="4:4">
      <c r="D1983" s="146"/>
    </row>
    <row r="1984" spans="4:4">
      <c r="D1984" s="146"/>
    </row>
    <row r="1985" spans="4:4">
      <c r="D1985" s="146"/>
    </row>
    <row r="1986" spans="4:4">
      <c r="D1986" s="146"/>
    </row>
    <row r="1987" spans="4:4">
      <c r="D1987" s="146"/>
    </row>
    <row r="1988" spans="4:4">
      <c r="D1988" s="146"/>
    </row>
    <row r="1989" spans="4:4">
      <c r="D1989" s="146"/>
    </row>
    <row r="1990" spans="4:4">
      <c r="D1990" s="146"/>
    </row>
    <row r="1991" spans="4:4">
      <c r="D1991" s="146"/>
    </row>
    <row r="1992" spans="4:4">
      <c r="D1992" s="146"/>
    </row>
    <row r="1993" spans="4:4">
      <c r="D1993" s="146"/>
    </row>
    <row r="1994" spans="4:4">
      <c r="D1994" s="146"/>
    </row>
    <row r="1995" spans="4:4">
      <c r="D1995" s="146"/>
    </row>
    <row r="1996" spans="4:4">
      <c r="D1996" s="146"/>
    </row>
    <row r="1997" spans="4:4">
      <c r="D1997" s="146"/>
    </row>
    <row r="1998" spans="4:4">
      <c r="D1998" s="146"/>
    </row>
    <row r="1999" spans="4:4">
      <c r="D1999" s="146"/>
    </row>
    <row r="2000" spans="4:4">
      <c r="D2000" s="146"/>
    </row>
    <row r="2001" spans="4:4">
      <c r="D2001" s="146"/>
    </row>
    <row r="2002" spans="4:4">
      <c r="D2002" s="146"/>
    </row>
    <row r="2003" spans="4:4">
      <c r="D2003" s="146"/>
    </row>
    <row r="2004" spans="4:4">
      <c r="D2004" s="146"/>
    </row>
    <row r="2005" spans="4:4">
      <c r="D2005" s="146"/>
    </row>
    <row r="2006" spans="4:4">
      <c r="D2006" s="146"/>
    </row>
    <row r="2007" spans="4:4">
      <c r="D2007" s="146"/>
    </row>
    <row r="2008" spans="4:4">
      <c r="D2008" s="146"/>
    </row>
    <row r="2009" spans="4:4">
      <c r="D2009" s="146"/>
    </row>
    <row r="2010" spans="4:4">
      <c r="D2010" s="146"/>
    </row>
    <row r="2011" spans="4:4">
      <c r="D2011" s="146"/>
    </row>
    <row r="2012" spans="4:4">
      <c r="D2012" s="146"/>
    </row>
    <row r="2013" spans="4:4">
      <c r="D2013" s="146"/>
    </row>
    <row r="2014" spans="4:4">
      <c r="D2014" s="146"/>
    </row>
    <row r="2015" spans="4:4">
      <c r="D2015" s="146"/>
    </row>
    <row r="2016" spans="4:4">
      <c r="D2016" s="146"/>
    </row>
    <row r="2017" spans="4:4">
      <c r="D2017" s="146"/>
    </row>
    <row r="2018" spans="4:4">
      <c r="D2018" s="146"/>
    </row>
    <row r="2019" spans="4:4">
      <c r="D2019" s="146"/>
    </row>
    <row r="2020" spans="4:4">
      <c r="D2020" s="146"/>
    </row>
    <row r="2021" spans="4:4">
      <c r="D2021" s="146"/>
    </row>
    <row r="2022" spans="4:4">
      <c r="D2022" s="146"/>
    </row>
    <row r="2023" spans="4:4">
      <c r="D2023" s="146"/>
    </row>
    <row r="2024" spans="4:4">
      <c r="D2024" s="146"/>
    </row>
    <row r="2025" spans="4:4">
      <c r="D2025" s="146"/>
    </row>
    <row r="2026" spans="4:4">
      <c r="D2026" s="146"/>
    </row>
    <row r="2027" spans="4:4">
      <c r="D2027" s="146"/>
    </row>
    <row r="2028" spans="4:4">
      <c r="D2028" s="146"/>
    </row>
    <row r="2029" spans="4:4">
      <c r="D2029" s="146"/>
    </row>
    <row r="2030" spans="4:4">
      <c r="D2030" s="146"/>
    </row>
    <row r="2031" spans="4:4">
      <c r="D2031" s="146"/>
    </row>
    <row r="2032" spans="4:4">
      <c r="D2032" s="146"/>
    </row>
    <row r="2033" spans="4:4">
      <c r="D2033" s="146"/>
    </row>
    <row r="2034" spans="4:4">
      <c r="D2034" s="146"/>
    </row>
    <row r="2035" spans="4:4">
      <c r="D2035" s="146"/>
    </row>
    <row r="2036" spans="4:4">
      <c r="D2036" s="146"/>
    </row>
    <row r="2037" spans="4:4">
      <c r="D2037" s="146"/>
    </row>
    <row r="2038" spans="4:4">
      <c r="D2038" s="146"/>
    </row>
    <row r="2039" spans="4:4">
      <c r="D2039" s="146"/>
    </row>
    <row r="2040" spans="4:4">
      <c r="D2040" s="146"/>
    </row>
    <row r="2041" spans="4:4">
      <c r="D2041" s="146"/>
    </row>
    <row r="2042" spans="4:4">
      <c r="D2042" s="146"/>
    </row>
    <row r="2043" spans="4:4">
      <c r="D2043" s="146"/>
    </row>
    <row r="2044" spans="4:4">
      <c r="D2044" s="146"/>
    </row>
    <row r="2045" spans="4:4">
      <c r="D2045" s="146"/>
    </row>
    <row r="2046" spans="4:4">
      <c r="D2046" s="146"/>
    </row>
    <row r="2047" spans="4:4">
      <c r="D2047" s="146"/>
    </row>
    <row r="2048" spans="4:4">
      <c r="D2048" s="146"/>
    </row>
    <row r="2049" spans="4:4">
      <c r="D2049" s="146"/>
    </row>
    <row r="2050" spans="4:4">
      <c r="D2050" s="146"/>
    </row>
    <row r="2051" spans="4:4">
      <c r="D2051" s="146"/>
    </row>
    <row r="2052" spans="4:4">
      <c r="D2052" s="146"/>
    </row>
    <row r="2053" spans="4:4">
      <c r="D2053" s="146"/>
    </row>
    <row r="2054" spans="4:4">
      <c r="D2054" s="146"/>
    </row>
    <row r="2055" spans="4:4">
      <c r="D2055" s="146"/>
    </row>
    <row r="2056" spans="4:4">
      <c r="D2056" s="146"/>
    </row>
    <row r="2057" spans="4:4">
      <c r="D2057" s="146"/>
    </row>
    <row r="2058" spans="4:4">
      <c r="D2058" s="146"/>
    </row>
    <row r="2059" spans="4:4">
      <c r="D2059" s="146"/>
    </row>
    <row r="2060" spans="4:4">
      <c r="D2060" s="146"/>
    </row>
    <row r="2061" spans="4:4">
      <c r="D2061" s="146"/>
    </row>
    <row r="2062" spans="4:4">
      <c r="D2062" s="146"/>
    </row>
    <row r="2063" spans="4:4">
      <c r="D2063" s="146"/>
    </row>
    <row r="2064" spans="4:4">
      <c r="D2064" s="146"/>
    </row>
    <row r="2065" spans="4:4">
      <c r="D2065" s="146"/>
    </row>
    <row r="2066" spans="4:4">
      <c r="D2066" s="146"/>
    </row>
    <row r="2067" spans="4:4">
      <c r="D2067" s="146"/>
    </row>
    <row r="2068" spans="4:4">
      <c r="D2068" s="146"/>
    </row>
    <row r="2069" spans="4:4">
      <c r="D2069" s="146"/>
    </row>
    <row r="2070" spans="4:4">
      <c r="D2070" s="146"/>
    </row>
    <row r="2071" spans="4:4">
      <c r="D2071" s="146"/>
    </row>
    <row r="2072" spans="4:4">
      <c r="D2072" s="146"/>
    </row>
    <row r="2073" spans="4:4">
      <c r="D2073" s="146"/>
    </row>
    <row r="2074" spans="4:4">
      <c r="D2074" s="146"/>
    </row>
    <row r="2075" spans="4:4">
      <c r="D2075" s="146"/>
    </row>
    <row r="2076" spans="4:4">
      <c r="D2076" s="146"/>
    </row>
    <row r="2077" spans="4:4">
      <c r="D2077" s="146"/>
    </row>
    <row r="2078" spans="4:4">
      <c r="D2078" s="146"/>
    </row>
    <row r="2079" spans="4:4">
      <c r="D2079" s="146"/>
    </row>
    <row r="2080" spans="4:4">
      <c r="D2080" s="146"/>
    </row>
    <row r="2081" spans="4:4">
      <c r="D2081" s="146"/>
    </row>
    <row r="2082" spans="4:4">
      <c r="D2082" s="146"/>
    </row>
    <row r="2083" spans="4:4">
      <c r="D2083" s="146"/>
    </row>
    <row r="2084" spans="4:4">
      <c r="D2084" s="146"/>
    </row>
    <row r="2085" spans="4:4">
      <c r="D2085" s="146"/>
    </row>
    <row r="2086" spans="4:4">
      <c r="D2086" s="146"/>
    </row>
    <row r="2087" spans="4:4">
      <c r="D2087" s="146"/>
    </row>
    <row r="2088" spans="4:4">
      <c r="D2088" s="146"/>
    </row>
    <row r="2089" spans="4:4">
      <c r="D2089" s="146"/>
    </row>
    <row r="2090" spans="4:4">
      <c r="D2090" s="146"/>
    </row>
    <row r="2091" spans="4:4">
      <c r="D2091" s="146"/>
    </row>
    <row r="2092" spans="4:4">
      <c r="D2092" s="146"/>
    </row>
    <row r="2093" spans="4:4">
      <c r="D2093" s="146"/>
    </row>
    <row r="2094" spans="4:4">
      <c r="D2094" s="146"/>
    </row>
    <row r="2095" spans="4:4">
      <c r="D2095" s="146"/>
    </row>
    <row r="2096" spans="4:4">
      <c r="D2096" s="146"/>
    </row>
    <row r="2097" spans="4:4">
      <c r="D2097" s="146"/>
    </row>
    <row r="2098" spans="4:4">
      <c r="D2098" s="146"/>
    </row>
    <row r="2099" spans="4:4">
      <c r="D2099" s="146"/>
    </row>
    <row r="2100" spans="4:4">
      <c r="D2100" s="146"/>
    </row>
    <row r="2101" spans="4:4">
      <c r="D2101" s="146"/>
    </row>
    <row r="2102" spans="4:4">
      <c r="D2102" s="146"/>
    </row>
    <row r="2103" spans="4:4">
      <c r="D2103" s="146"/>
    </row>
    <row r="2104" spans="4:4">
      <c r="D2104" s="146"/>
    </row>
    <row r="2105" spans="4:4">
      <c r="D2105" s="146"/>
    </row>
    <row r="2106" spans="4:4">
      <c r="D2106" s="146"/>
    </row>
    <row r="2107" spans="4:4">
      <c r="D2107" s="146"/>
    </row>
    <row r="2108" spans="4:4">
      <c r="D2108" s="146"/>
    </row>
    <row r="2109" spans="4:4">
      <c r="D2109" s="146"/>
    </row>
    <row r="2110" spans="4:4">
      <c r="D2110" s="146"/>
    </row>
    <row r="2111" spans="4:4">
      <c r="D2111" s="146"/>
    </row>
    <row r="2112" spans="4:4">
      <c r="D2112" s="146"/>
    </row>
    <row r="2113" spans="4:4">
      <c r="D2113" s="146"/>
    </row>
    <row r="2114" spans="4:4">
      <c r="D2114" s="146"/>
    </row>
    <row r="2115" spans="4:4">
      <c r="D2115" s="146"/>
    </row>
    <row r="2116" spans="4:4">
      <c r="D2116" s="146"/>
    </row>
    <row r="2117" spans="4:4">
      <c r="D2117" s="146"/>
    </row>
    <row r="2118" spans="4:4">
      <c r="D2118" s="146"/>
    </row>
    <row r="2119" spans="4:4">
      <c r="D2119" s="146"/>
    </row>
    <row r="2120" spans="4:4">
      <c r="D2120" s="146"/>
    </row>
    <row r="2121" spans="4:4">
      <c r="D2121" s="146"/>
    </row>
    <row r="2122" spans="4:4">
      <c r="D2122" s="146"/>
    </row>
    <row r="2123" spans="4:4">
      <c r="D2123" s="146"/>
    </row>
    <row r="2124" spans="4:4">
      <c r="D2124" s="146"/>
    </row>
    <row r="2125" spans="4:4">
      <c r="D2125" s="146"/>
    </row>
    <row r="2126" spans="4:4">
      <c r="D2126" s="146"/>
    </row>
    <row r="2127" spans="4:4">
      <c r="D2127" s="146"/>
    </row>
    <row r="2128" spans="4:4">
      <c r="D2128" s="146"/>
    </row>
    <row r="2129" spans="4:4">
      <c r="D2129" s="146"/>
    </row>
    <row r="2130" spans="4:4">
      <c r="D2130" s="146"/>
    </row>
    <row r="2131" spans="4:4">
      <c r="D2131" s="146"/>
    </row>
    <row r="2132" spans="4:4">
      <c r="D2132" s="146"/>
    </row>
    <row r="2133" spans="4:4">
      <c r="D2133" s="146"/>
    </row>
    <row r="2134" spans="4:4">
      <c r="D2134" s="146"/>
    </row>
    <row r="2135" spans="4:4">
      <c r="D2135" s="146"/>
    </row>
    <row r="2136" spans="4:4">
      <c r="D2136" s="146"/>
    </row>
    <row r="2137" spans="4:4">
      <c r="D2137" s="146"/>
    </row>
    <row r="2138" spans="4:4">
      <c r="D2138" s="146"/>
    </row>
    <row r="2139" spans="4:4">
      <c r="D2139" s="146"/>
    </row>
    <row r="2140" spans="4:4">
      <c r="D2140" s="146"/>
    </row>
    <row r="2141" spans="4:4">
      <c r="D2141" s="146"/>
    </row>
    <row r="2142" spans="4:4">
      <c r="D2142" s="146"/>
    </row>
    <row r="2143" spans="4:4">
      <c r="D2143" s="146"/>
    </row>
    <row r="2144" spans="4:4">
      <c r="D2144" s="146"/>
    </row>
    <row r="2145" spans="4:4">
      <c r="D2145" s="146"/>
    </row>
    <row r="2146" spans="4:4">
      <c r="D2146" s="146"/>
    </row>
    <row r="2147" spans="4:4">
      <c r="D2147" s="146"/>
    </row>
    <row r="2148" spans="4:4">
      <c r="D2148" s="146"/>
    </row>
    <row r="2149" spans="4:4">
      <c r="D2149" s="146"/>
    </row>
    <row r="2150" spans="4:4">
      <c r="D2150" s="146"/>
    </row>
    <row r="2151" spans="4:4">
      <c r="D2151" s="146"/>
    </row>
    <row r="2152" spans="4:4">
      <c r="D2152" s="146"/>
    </row>
    <row r="2153" spans="4:4">
      <c r="D2153" s="146"/>
    </row>
    <row r="2154" spans="4:4">
      <c r="D2154" s="146"/>
    </row>
    <row r="2155" spans="4:4">
      <c r="D2155" s="146"/>
    </row>
    <row r="2156" spans="4:4">
      <c r="D2156" s="146"/>
    </row>
    <row r="2157" spans="4:4">
      <c r="D2157" s="146"/>
    </row>
    <row r="2158" spans="4:4">
      <c r="D2158" s="146"/>
    </row>
    <row r="2159" spans="4:4">
      <c r="D2159" s="146"/>
    </row>
    <row r="2160" spans="4:4">
      <c r="D2160" s="146"/>
    </row>
    <row r="2161" spans="4:4">
      <c r="D2161" s="146"/>
    </row>
    <row r="2162" spans="4:4">
      <c r="D2162" s="146"/>
    </row>
    <row r="2163" spans="4:4">
      <c r="D2163" s="146"/>
    </row>
    <row r="2164" spans="4:4">
      <c r="D2164" s="146"/>
    </row>
    <row r="2165" spans="4:4">
      <c r="D2165" s="146"/>
    </row>
    <row r="2166" spans="4:4">
      <c r="D2166" s="146"/>
    </row>
    <row r="2167" spans="4:4">
      <c r="D2167" s="146"/>
    </row>
    <row r="2168" spans="4:4">
      <c r="D2168" s="146"/>
    </row>
    <row r="2169" spans="4:4">
      <c r="D2169" s="146"/>
    </row>
    <row r="2170" spans="4:4">
      <c r="D2170" s="146"/>
    </row>
    <row r="2171" spans="4:4">
      <c r="D2171" s="146"/>
    </row>
    <row r="2172" spans="4:4">
      <c r="D2172" s="146"/>
    </row>
    <row r="2173" spans="4:4">
      <c r="D2173" s="146"/>
    </row>
    <row r="2174" spans="4:4">
      <c r="D2174" s="146"/>
    </row>
    <row r="2175" spans="4:4">
      <c r="D2175" s="146"/>
    </row>
    <row r="2176" spans="4:4">
      <c r="D2176" s="146"/>
    </row>
    <row r="2177" spans="4:4">
      <c r="D2177" s="146"/>
    </row>
    <row r="2178" spans="4:4">
      <c r="D2178" s="146"/>
    </row>
    <row r="2179" spans="4:4">
      <c r="D2179" s="146"/>
    </row>
    <row r="2180" spans="4:4">
      <c r="D2180" s="146"/>
    </row>
    <row r="2181" spans="4:4">
      <c r="D2181" s="146"/>
    </row>
    <row r="2182" spans="4:4">
      <c r="D2182" s="146"/>
    </row>
    <row r="2183" spans="4:4">
      <c r="D2183" s="146"/>
    </row>
    <row r="2184" spans="4:4">
      <c r="D2184" s="146"/>
    </row>
    <row r="2185" spans="4:4">
      <c r="D2185" s="146"/>
    </row>
    <row r="2186" spans="4:4">
      <c r="D2186" s="146"/>
    </row>
    <row r="2187" spans="4:4">
      <c r="D2187" s="146"/>
    </row>
    <row r="2188" spans="4:4">
      <c r="D2188" s="146"/>
    </row>
    <row r="2189" spans="4:4">
      <c r="D2189" s="146"/>
    </row>
    <row r="2190" spans="4:4">
      <c r="D2190" s="146"/>
    </row>
    <row r="2191" spans="4:4">
      <c r="D2191" s="146"/>
    </row>
    <row r="2192" spans="4:4">
      <c r="D2192" s="146"/>
    </row>
    <row r="2193" spans="4:4">
      <c r="D2193" s="146"/>
    </row>
    <row r="2194" spans="4:4">
      <c r="D2194" s="146"/>
    </row>
    <row r="2195" spans="4:4">
      <c r="D2195" s="146"/>
    </row>
    <row r="2196" spans="4:4">
      <c r="D2196" s="146"/>
    </row>
    <row r="2197" spans="4:4">
      <c r="D2197" s="146"/>
    </row>
    <row r="2198" spans="4:4">
      <c r="D2198" s="146"/>
    </row>
    <row r="2199" spans="4:4">
      <c r="D2199" s="146"/>
    </row>
    <row r="2200" spans="4:4">
      <c r="D2200" s="146"/>
    </row>
    <row r="2201" spans="4:4">
      <c r="D2201" s="146"/>
    </row>
    <row r="2202" spans="4:4">
      <c r="D2202" s="146"/>
    </row>
    <row r="2203" spans="4:4">
      <c r="D2203" s="146"/>
    </row>
    <row r="2204" spans="4:4">
      <c r="D2204" s="146"/>
    </row>
    <row r="2205" spans="4:4">
      <c r="D2205" s="146"/>
    </row>
    <row r="2206" spans="4:4">
      <c r="D2206" s="146"/>
    </row>
    <row r="2207" spans="4:4">
      <c r="D2207" s="146"/>
    </row>
    <row r="2208" spans="4:4">
      <c r="D2208" s="146"/>
    </row>
    <row r="2209" spans="4:4">
      <c r="D2209" s="146"/>
    </row>
    <row r="2210" spans="4:4">
      <c r="D2210" s="146"/>
    </row>
    <row r="2211" spans="4:4">
      <c r="D2211" s="146"/>
    </row>
    <row r="2212" spans="4:4">
      <c r="D2212" s="146"/>
    </row>
    <row r="2213" spans="4:4">
      <c r="D2213" s="146"/>
    </row>
    <row r="2214" spans="4:4">
      <c r="D2214" s="146"/>
    </row>
    <row r="2215" spans="4:4">
      <c r="D2215" s="146"/>
    </row>
    <row r="2216" spans="4:4">
      <c r="D2216" s="146"/>
    </row>
    <row r="2217" spans="4:4">
      <c r="D2217" s="146"/>
    </row>
    <row r="2218" spans="4:4">
      <c r="D2218" s="146"/>
    </row>
    <row r="2219" spans="4:4">
      <c r="D2219" s="146"/>
    </row>
    <row r="2220" spans="4:4">
      <c r="D2220" s="146"/>
    </row>
    <row r="2221" spans="4:4">
      <c r="D2221" s="146"/>
    </row>
    <row r="2222" spans="4:4">
      <c r="D2222" s="146"/>
    </row>
    <row r="2223" spans="4:4">
      <c r="D2223" s="146"/>
    </row>
    <row r="2224" spans="4:4">
      <c r="D2224" s="146"/>
    </row>
    <row r="2225" spans="4:4">
      <c r="D2225" s="146"/>
    </row>
    <row r="2226" spans="4:4">
      <c r="D2226" s="146"/>
    </row>
    <row r="2227" spans="4:4">
      <c r="D2227" s="146"/>
    </row>
    <row r="2228" spans="4:4">
      <c r="D2228" s="146"/>
    </row>
    <row r="2229" spans="4:4">
      <c r="D2229" s="146"/>
    </row>
    <row r="2230" spans="4:4">
      <c r="D2230" s="146"/>
    </row>
    <row r="2231" spans="4:4">
      <c r="D2231" s="146"/>
    </row>
    <row r="2232" spans="4:4">
      <c r="D2232" s="146"/>
    </row>
    <row r="2233" spans="4:4">
      <c r="D2233" s="146"/>
    </row>
    <row r="2234" spans="4:4">
      <c r="D2234" s="146"/>
    </row>
    <row r="2235" spans="4:4">
      <c r="D2235" s="146"/>
    </row>
    <row r="2236" spans="4:4">
      <c r="D2236" s="146"/>
    </row>
    <row r="2237" spans="4:4">
      <c r="D2237" s="146"/>
    </row>
    <row r="2238" spans="4:4">
      <c r="D2238" s="146"/>
    </row>
    <row r="2239" spans="4:4">
      <c r="D2239" s="146"/>
    </row>
    <row r="2240" spans="4:4">
      <c r="D2240" s="146"/>
    </row>
    <row r="2241" spans="4:4">
      <c r="D2241" s="146"/>
    </row>
    <row r="2242" spans="4:4">
      <c r="D2242" s="146"/>
    </row>
    <row r="2243" spans="4:4">
      <c r="D2243" s="146"/>
    </row>
    <row r="2244" spans="4:4">
      <c r="D2244" s="146"/>
    </row>
    <row r="2245" spans="4:4">
      <c r="D2245" s="146"/>
    </row>
    <row r="2246" spans="4:4">
      <c r="D2246" s="146"/>
    </row>
    <row r="2247" spans="4:4">
      <c r="D2247" s="146"/>
    </row>
    <row r="2248" spans="4:4">
      <c r="D2248" s="146"/>
    </row>
    <row r="2249" spans="4:4">
      <c r="D2249" s="146"/>
    </row>
    <row r="2250" spans="4:4">
      <c r="D2250" s="146"/>
    </row>
    <row r="2251" spans="4:4">
      <c r="D2251" s="146"/>
    </row>
    <row r="2252" spans="4:4">
      <c r="D2252" s="146"/>
    </row>
    <row r="2253" spans="4:4">
      <c r="D2253" s="146"/>
    </row>
    <row r="2254" spans="4:4">
      <c r="D2254" s="146"/>
    </row>
    <row r="2255" spans="4:4">
      <c r="D2255" s="146"/>
    </row>
    <row r="2256" spans="4:4">
      <c r="D2256" s="146"/>
    </row>
    <row r="2257" spans="4:4">
      <c r="D2257" s="146"/>
    </row>
    <row r="2258" spans="4:4">
      <c r="D2258" s="146"/>
    </row>
    <row r="2259" spans="4:4">
      <c r="D2259" s="146"/>
    </row>
    <row r="2260" spans="4:4">
      <c r="D2260" s="146"/>
    </row>
    <row r="2261" spans="4:4">
      <c r="D2261" s="146"/>
    </row>
    <row r="2262" spans="4:4">
      <c r="D2262" s="146"/>
    </row>
    <row r="2263" spans="4:4">
      <c r="D2263" s="146"/>
    </row>
    <row r="2264" spans="4:4">
      <c r="D2264" s="146"/>
    </row>
    <row r="2265" spans="4:4">
      <c r="D2265" s="146"/>
    </row>
    <row r="2266" spans="4:4">
      <c r="D2266" s="146"/>
    </row>
    <row r="2267" spans="4:4">
      <c r="D2267" s="146"/>
    </row>
    <row r="2268" spans="4:4">
      <c r="D2268" s="146"/>
    </row>
    <row r="2269" spans="4:4">
      <c r="D2269" s="146"/>
    </row>
    <row r="2270" spans="4:4">
      <c r="D2270" s="146"/>
    </row>
    <row r="2271" spans="4:4">
      <c r="D2271" s="146"/>
    </row>
    <row r="2272" spans="4:4">
      <c r="D2272" s="146"/>
    </row>
    <row r="2273" spans="4:4">
      <c r="D2273" s="146"/>
    </row>
    <row r="2274" spans="4:4">
      <c r="D2274" s="146"/>
    </row>
    <row r="2275" spans="4:4">
      <c r="D2275" s="146"/>
    </row>
    <row r="2276" spans="4:4">
      <c r="D2276" s="146"/>
    </row>
    <row r="2277" spans="4:4">
      <c r="D2277" s="146"/>
    </row>
    <row r="2278" spans="4:4">
      <c r="D2278" s="146"/>
    </row>
    <row r="2279" spans="4:4">
      <c r="D2279" s="146"/>
    </row>
    <row r="2280" spans="4:4">
      <c r="D2280" s="146"/>
    </row>
    <row r="2281" spans="4:4">
      <c r="D2281" s="146"/>
    </row>
    <row r="2282" spans="4:4">
      <c r="D2282" s="146"/>
    </row>
    <row r="2283" spans="4:4">
      <c r="D2283" s="146"/>
    </row>
    <row r="2284" spans="4:4">
      <c r="D2284" s="146"/>
    </row>
    <row r="2285" spans="4:4">
      <c r="D2285" s="146"/>
    </row>
    <row r="2286" spans="4:4">
      <c r="D2286" s="146"/>
    </row>
    <row r="2287" spans="4:4">
      <c r="D2287" s="146"/>
    </row>
    <row r="2288" spans="4:4">
      <c r="D2288" s="146"/>
    </row>
    <row r="2289" spans="4:4">
      <c r="D2289" s="146"/>
    </row>
    <row r="2290" spans="4:4">
      <c r="D2290" s="146"/>
    </row>
    <row r="2291" spans="4:4">
      <c r="D2291" s="146"/>
    </row>
    <row r="2292" spans="4:4">
      <c r="D2292" s="146"/>
    </row>
    <row r="2293" spans="4:4">
      <c r="D2293" s="146"/>
    </row>
    <row r="2294" spans="4:4">
      <c r="D2294" s="146"/>
    </row>
    <row r="2295" spans="4:4">
      <c r="D2295" s="146"/>
    </row>
    <row r="2296" spans="4:4">
      <c r="D2296" s="146"/>
    </row>
    <row r="2297" spans="4:4">
      <c r="D2297" s="146"/>
    </row>
    <row r="2298" spans="4:4">
      <c r="D2298" s="146"/>
    </row>
    <row r="2299" spans="4:4">
      <c r="D2299" s="146"/>
    </row>
    <row r="2300" spans="4:4">
      <c r="D2300" s="146"/>
    </row>
    <row r="2301" spans="4:4">
      <c r="D2301" s="146"/>
    </row>
    <row r="2302" spans="4:4">
      <c r="D2302" s="146"/>
    </row>
    <row r="2303" spans="4:4">
      <c r="D2303" s="146"/>
    </row>
    <row r="2304" spans="4:4">
      <c r="D2304" s="146"/>
    </row>
    <row r="2305" spans="4:4">
      <c r="D2305" s="146"/>
    </row>
    <row r="2306" spans="4:4">
      <c r="D2306" s="146"/>
    </row>
    <row r="2307" spans="4:4">
      <c r="D2307" s="146"/>
    </row>
    <row r="2308" spans="4:4">
      <c r="D2308" s="146"/>
    </row>
    <row r="2309" spans="4:4">
      <c r="D2309" s="146"/>
    </row>
    <row r="2310" spans="4:4">
      <c r="D2310" s="146"/>
    </row>
    <row r="2311" spans="4:4">
      <c r="D2311" s="146"/>
    </row>
    <row r="2312" spans="4:4">
      <c r="D2312" s="146"/>
    </row>
    <row r="2313" spans="4:4">
      <c r="D2313" s="146"/>
    </row>
    <row r="2314" spans="4:4">
      <c r="D2314" s="146"/>
    </row>
    <row r="2315" spans="4:4">
      <c r="D2315" s="146"/>
    </row>
    <row r="2316" spans="4:4">
      <c r="D2316" s="146"/>
    </row>
    <row r="2317" spans="4:4">
      <c r="D2317" s="146"/>
    </row>
    <row r="2318" spans="4:4">
      <c r="D2318" s="146"/>
    </row>
    <row r="2319" spans="4:4">
      <c r="D2319" s="146"/>
    </row>
    <row r="2320" spans="4:4">
      <c r="D2320" s="146"/>
    </row>
    <row r="2321" spans="4:4">
      <c r="D2321" s="146"/>
    </row>
    <row r="2322" spans="4:4">
      <c r="D2322" s="146"/>
    </row>
    <row r="2323" spans="4:4">
      <c r="D2323" s="146"/>
    </row>
    <row r="2324" spans="4:4">
      <c r="D2324" s="146"/>
    </row>
    <row r="2325" spans="4:4">
      <c r="D2325" s="146"/>
    </row>
    <row r="2326" spans="4:4">
      <c r="D2326" s="146"/>
    </row>
    <row r="2327" spans="4:4">
      <c r="D2327" s="146"/>
    </row>
    <row r="2328" spans="4:4">
      <c r="D2328" s="146"/>
    </row>
    <row r="2329" spans="4:4">
      <c r="D2329" s="146"/>
    </row>
    <row r="2330" spans="4:4">
      <c r="D2330" s="146"/>
    </row>
    <row r="2331" spans="4:4">
      <c r="D2331" s="146"/>
    </row>
    <row r="2332" spans="4:4">
      <c r="D2332" s="146"/>
    </row>
    <row r="2333" spans="4:4">
      <c r="D2333" s="146"/>
    </row>
    <row r="2334" spans="4:4">
      <c r="D2334" s="146"/>
    </row>
    <row r="2335" spans="4:4">
      <c r="D2335" s="146"/>
    </row>
    <row r="2336" spans="4:4">
      <c r="D2336" s="146"/>
    </row>
    <row r="2337" spans="4:4">
      <c r="D2337" s="146"/>
    </row>
    <row r="2338" spans="4:4">
      <c r="D2338" s="146"/>
    </row>
    <row r="2339" spans="4:4">
      <c r="D2339" s="146"/>
    </row>
    <row r="2340" spans="4:4">
      <c r="D2340" s="146"/>
    </row>
    <row r="2341" spans="4:4">
      <c r="D2341" s="146"/>
    </row>
    <row r="2342" spans="4:4">
      <c r="D2342" s="146"/>
    </row>
    <row r="2343" spans="4:4">
      <c r="D2343" s="146"/>
    </row>
    <row r="2344" spans="4:4">
      <c r="D2344" s="146"/>
    </row>
    <row r="2345" spans="4:4">
      <c r="D2345" s="146"/>
    </row>
    <row r="2346" spans="4:4">
      <c r="D2346" s="146"/>
    </row>
    <row r="2347" spans="4:4">
      <c r="D2347" s="146"/>
    </row>
    <row r="2348" spans="4:4">
      <c r="D2348" s="146"/>
    </row>
    <row r="2349" spans="4:4">
      <c r="D2349" s="146"/>
    </row>
    <row r="2350" spans="4:4">
      <c r="D2350" s="146"/>
    </row>
    <row r="2351" spans="4:4">
      <c r="D2351" s="146"/>
    </row>
    <row r="2352" spans="4:4">
      <c r="D2352" s="146"/>
    </row>
    <row r="2353" spans="4:4">
      <c r="D2353" s="146"/>
    </row>
    <row r="2354" spans="4:4">
      <c r="D2354" s="146"/>
    </row>
    <row r="2355" spans="4:4">
      <c r="D2355" s="146"/>
    </row>
    <row r="2356" spans="4:4">
      <c r="D2356" s="146"/>
    </row>
    <row r="2357" spans="4:4">
      <c r="D2357" s="146"/>
    </row>
    <row r="2358" spans="4:4">
      <c r="D2358" s="146"/>
    </row>
    <row r="2359" spans="4:4">
      <c r="D2359" s="146"/>
    </row>
    <row r="2360" spans="4:4">
      <c r="D2360" s="146"/>
    </row>
    <row r="2361" spans="4:4">
      <c r="D2361" s="146"/>
    </row>
    <row r="2362" spans="4:4">
      <c r="D2362" s="146"/>
    </row>
    <row r="2363" spans="4:4">
      <c r="D2363" s="146"/>
    </row>
    <row r="2364" spans="4:4">
      <c r="D2364" s="146"/>
    </row>
    <row r="2365" spans="4:4">
      <c r="D2365" s="146"/>
    </row>
    <row r="2366" spans="4:4">
      <c r="D2366" s="146"/>
    </row>
    <row r="2367" spans="4:4">
      <c r="D2367" s="146"/>
    </row>
    <row r="2368" spans="4:4">
      <c r="D2368" s="146"/>
    </row>
    <row r="2369" spans="4:4">
      <c r="D2369" s="146"/>
    </row>
    <row r="2370" spans="4:4">
      <c r="D2370" s="146"/>
    </row>
    <row r="2371" spans="4:4">
      <c r="D2371" s="146"/>
    </row>
    <row r="2372" spans="4:4">
      <c r="D2372" s="146"/>
    </row>
    <row r="2373" spans="4:4">
      <c r="D2373" s="146"/>
    </row>
    <row r="2374" spans="4:4">
      <c r="D2374" s="146"/>
    </row>
    <row r="2375" spans="4:4">
      <c r="D2375" s="146"/>
    </row>
    <row r="2376" spans="4:4">
      <c r="D2376" s="146"/>
    </row>
    <row r="2377" spans="4:4">
      <c r="D2377" s="146"/>
    </row>
    <row r="2378" spans="4:4">
      <c r="D2378" s="146"/>
    </row>
    <row r="2379" spans="4:4">
      <c r="D2379" s="146"/>
    </row>
    <row r="2380" spans="4:4">
      <c r="D2380" s="146"/>
    </row>
    <row r="2381" spans="4:4">
      <c r="D2381" s="146"/>
    </row>
    <row r="2382" spans="4:4">
      <c r="D2382" s="146"/>
    </row>
    <row r="2383" spans="4:4">
      <c r="D2383" s="146"/>
    </row>
    <row r="2384" spans="4:4">
      <c r="D2384" s="146"/>
    </row>
    <row r="2385" spans="4:4">
      <c r="D2385" s="146"/>
    </row>
    <row r="2386" spans="4:4">
      <c r="D2386" s="146"/>
    </row>
    <row r="2387" spans="4:4">
      <c r="D2387" s="146"/>
    </row>
    <row r="2388" spans="4:4">
      <c r="D2388" s="146"/>
    </row>
    <row r="2389" spans="4:4">
      <c r="D2389" s="146"/>
    </row>
    <row r="2390" spans="4:4">
      <c r="D2390" s="146"/>
    </row>
    <row r="2391" spans="4:4">
      <c r="D2391" s="146"/>
    </row>
    <row r="2392" spans="4:4">
      <c r="D2392" s="146"/>
    </row>
    <row r="2393" spans="4:4">
      <c r="D2393" s="146"/>
    </row>
    <row r="2394" spans="4:4">
      <c r="D2394" s="146"/>
    </row>
    <row r="2395" spans="4:4">
      <c r="D2395" s="146"/>
    </row>
    <row r="2396" spans="4:4">
      <c r="D2396" s="146"/>
    </row>
    <row r="2397" spans="4:4">
      <c r="D2397" s="146"/>
    </row>
    <row r="2398" spans="4:4">
      <c r="D2398" s="146"/>
    </row>
    <row r="2399" spans="4:4">
      <c r="D2399" s="146"/>
    </row>
    <row r="2400" spans="4:4">
      <c r="D2400" s="146"/>
    </row>
    <row r="2401" spans="4:4">
      <c r="D2401" s="146"/>
    </row>
    <row r="2402" spans="4:4">
      <c r="D2402" s="146"/>
    </row>
    <row r="2403" spans="4:4">
      <c r="D2403" s="146"/>
    </row>
    <row r="2404" spans="4:4">
      <c r="D2404" s="146"/>
    </row>
    <row r="2405" spans="4:4">
      <c r="D2405" s="146"/>
    </row>
    <row r="2406" spans="4:4">
      <c r="D2406" s="146"/>
    </row>
    <row r="2407" spans="4:4">
      <c r="D2407" s="146"/>
    </row>
    <row r="2408" spans="4:4">
      <c r="D2408" s="146"/>
    </row>
    <row r="2409" spans="4:4">
      <c r="D2409" s="146"/>
    </row>
    <row r="2410" spans="4:4">
      <c r="D2410" s="146"/>
    </row>
    <row r="2411" spans="4:4">
      <c r="D2411" s="146"/>
    </row>
    <row r="2412" spans="4:4">
      <c r="D2412" s="146"/>
    </row>
    <row r="2413" spans="4:4">
      <c r="D2413" s="146"/>
    </row>
    <row r="2414" spans="4:4">
      <c r="D2414" s="146"/>
    </row>
    <row r="2415" spans="4:4">
      <c r="D2415" s="146"/>
    </row>
    <row r="2416" spans="4:4">
      <c r="D2416" s="146"/>
    </row>
    <row r="2417" spans="4:4">
      <c r="D2417" s="146"/>
    </row>
    <row r="2418" spans="4:4">
      <c r="D2418" s="146"/>
    </row>
    <row r="2419" spans="4:4">
      <c r="D2419" s="146"/>
    </row>
    <row r="2420" spans="4:4">
      <c r="D2420" s="146"/>
    </row>
    <row r="2421" spans="4:4">
      <c r="D2421" s="146"/>
    </row>
    <row r="2422" spans="4:4">
      <c r="D2422" s="146"/>
    </row>
    <row r="2423" spans="4:4">
      <c r="D2423" s="146"/>
    </row>
    <row r="2424" spans="4:4">
      <c r="D2424" s="146"/>
    </row>
    <row r="2425" spans="4:4">
      <c r="D2425" s="146"/>
    </row>
    <row r="2426" spans="4:4">
      <c r="D2426" s="146"/>
    </row>
    <row r="2427" spans="4:4">
      <c r="D2427" s="146"/>
    </row>
    <row r="2428" spans="4:4">
      <c r="D2428" s="146"/>
    </row>
    <row r="2429" spans="4:4">
      <c r="D2429" s="146"/>
    </row>
    <row r="2430" spans="4:4">
      <c r="D2430" s="146"/>
    </row>
    <row r="2431" spans="4:4">
      <c r="D2431" s="146"/>
    </row>
    <row r="2432" spans="4:4">
      <c r="D2432" s="146"/>
    </row>
    <row r="2433" spans="4:4">
      <c r="D2433" s="146"/>
    </row>
    <row r="2434" spans="4:4">
      <c r="D2434" s="146"/>
    </row>
    <row r="2435" spans="4:4">
      <c r="D2435" s="146"/>
    </row>
    <row r="2436" spans="4:4">
      <c r="D2436" s="146"/>
    </row>
    <row r="2437" spans="4:4">
      <c r="D2437" s="146"/>
    </row>
    <row r="2438" spans="4:4">
      <c r="D2438" s="146"/>
    </row>
    <row r="2439" spans="4:4">
      <c r="D2439" s="146"/>
    </row>
    <row r="2440" spans="4:4">
      <c r="D2440" s="146"/>
    </row>
    <row r="2441" spans="4:4">
      <c r="D2441" s="146"/>
    </row>
    <row r="2442" spans="4:4">
      <c r="D2442" s="146"/>
    </row>
    <row r="2443" spans="4:4">
      <c r="D2443" s="146"/>
    </row>
    <row r="2444" spans="4:4">
      <c r="D2444" s="146"/>
    </row>
    <row r="2445" spans="4:4">
      <c r="D2445" s="146"/>
    </row>
    <row r="2446" spans="4:4">
      <c r="D2446" s="146"/>
    </row>
    <row r="2447" spans="4:4">
      <c r="D2447" s="146"/>
    </row>
    <row r="2448" spans="4:4">
      <c r="D2448" s="146"/>
    </row>
    <row r="2449" spans="4:4">
      <c r="D2449" s="146"/>
    </row>
    <row r="2450" spans="4:4">
      <c r="D2450" s="146"/>
    </row>
    <row r="2451" spans="4:4">
      <c r="D2451" s="146"/>
    </row>
    <row r="2452" spans="4:4">
      <c r="D2452" s="146"/>
    </row>
    <row r="2453" spans="4:4">
      <c r="D2453" s="146"/>
    </row>
    <row r="2454" spans="4:4">
      <c r="D2454" s="146"/>
    </row>
    <row r="2455" spans="4:4">
      <c r="D2455" s="146"/>
    </row>
    <row r="2456" spans="4:4">
      <c r="D2456" s="146"/>
    </row>
    <row r="2457" spans="4:4">
      <c r="D2457" s="146"/>
    </row>
    <row r="2458" spans="4:4">
      <c r="D2458" s="146"/>
    </row>
    <row r="2459" spans="4:4">
      <c r="D2459" s="146"/>
    </row>
    <row r="2460" spans="4:4">
      <c r="D2460" s="146"/>
    </row>
    <row r="2461" spans="4:4">
      <c r="D2461" s="146"/>
    </row>
    <row r="2462" spans="4:4">
      <c r="D2462" s="146"/>
    </row>
    <row r="2463" spans="4:4">
      <c r="D2463" s="146"/>
    </row>
    <row r="2464" spans="4:4">
      <c r="D2464" s="146"/>
    </row>
    <row r="2465" spans="4:4">
      <c r="D2465" s="146"/>
    </row>
    <row r="2466" spans="4:4">
      <c r="D2466" s="146"/>
    </row>
    <row r="2467" spans="4:4">
      <c r="D2467" s="146"/>
    </row>
    <row r="2468" spans="4:4">
      <c r="D2468" s="146"/>
    </row>
    <row r="2469" spans="4:4">
      <c r="D2469" s="146"/>
    </row>
    <row r="2470" spans="4:4">
      <c r="D2470" s="146"/>
    </row>
    <row r="2471" spans="4:4">
      <c r="D2471" s="146"/>
    </row>
    <row r="2472" spans="4:4">
      <c r="D2472" s="146"/>
    </row>
    <row r="2473" spans="4:4">
      <c r="D2473" s="146"/>
    </row>
    <row r="2474" spans="4:4">
      <c r="D2474" s="146"/>
    </row>
    <row r="2475" spans="4:4">
      <c r="D2475" s="146"/>
    </row>
    <row r="2476" spans="4:4">
      <c r="D2476" s="146"/>
    </row>
    <row r="2477" spans="4:4">
      <c r="D2477" s="146"/>
    </row>
    <row r="2478" spans="4:4">
      <c r="D2478" s="146"/>
    </row>
    <row r="2479" spans="4:4">
      <c r="D2479" s="146"/>
    </row>
    <row r="2480" spans="4:4">
      <c r="D2480" s="146"/>
    </row>
    <row r="2481" spans="4:4">
      <c r="D2481" s="146"/>
    </row>
    <row r="2482" spans="4:4">
      <c r="D2482" s="146"/>
    </row>
    <row r="2483" spans="4:4">
      <c r="D2483" s="146"/>
    </row>
    <row r="2484" spans="4:4">
      <c r="D2484" s="146"/>
    </row>
    <row r="2485" spans="4:4">
      <c r="D2485" s="146"/>
    </row>
    <row r="2486" spans="4:4">
      <c r="D2486" s="146"/>
    </row>
    <row r="2487" spans="4:4">
      <c r="D2487" s="146"/>
    </row>
    <row r="2488" spans="4:4">
      <c r="D2488" s="146"/>
    </row>
    <row r="2489" spans="4:4">
      <c r="D2489" s="146"/>
    </row>
    <row r="2490" spans="4:4">
      <c r="D2490" s="146"/>
    </row>
    <row r="2491" spans="4:4">
      <c r="D2491" s="146"/>
    </row>
    <row r="2492" spans="4:4">
      <c r="D2492" s="146"/>
    </row>
    <row r="2493" spans="4:4">
      <c r="D2493" s="146"/>
    </row>
    <row r="2494" spans="4:4">
      <c r="D2494" s="146"/>
    </row>
    <row r="2495" spans="4:4">
      <c r="D2495" s="146"/>
    </row>
    <row r="2496" spans="4:4">
      <c r="D2496" s="146"/>
    </row>
    <row r="2497" spans="4:4">
      <c r="D2497" s="146"/>
    </row>
    <row r="2498" spans="4:4">
      <c r="D2498" s="146"/>
    </row>
    <row r="2499" spans="4:4">
      <c r="D2499" s="146"/>
    </row>
    <row r="2500" spans="4:4">
      <c r="D2500" s="146"/>
    </row>
    <row r="2501" spans="4:4">
      <c r="D2501" s="146"/>
    </row>
    <row r="2502" spans="4:4">
      <c r="D2502" s="146"/>
    </row>
    <row r="2503" spans="4:4">
      <c r="D2503" s="146"/>
    </row>
    <row r="2504" spans="4:4">
      <c r="D2504" s="146"/>
    </row>
    <row r="2505" spans="4:4">
      <c r="D2505" s="146"/>
    </row>
    <row r="2506" spans="4:4">
      <c r="D2506" s="146"/>
    </row>
    <row r="2507" spans="4:4">
      <c r="D2507" s="146"/>
    </row>
    <row r="2508" spans="4:4">
      <c r="D2508" s="146"/>
    </row>
    <row r="2509" spans="4:4">
      <c r="D2509" s="146"/>
    </row>
    <row r="2510" spans="4:4">
      <c r="D2510" s="146"/>
    </row>
    <row r="2511" spans="4:4">
      <c r="D2511" s="146"/>
    </row>
    <row r="2512" spans="4:4">
      <c r="D2512" s="146"/>
    </row>
    <row r="2513" spans="4:4">
      <c r="D2513" s="146"/>
    </row>
    <row r="2514" spans="4:4">
      <c r="D2514" s="146"/>
    </row>
    <row r="2515" spans="4:4">
      <c r="D2515" s="146"/>
    </row>
    <row r="2516" spans="4:4">
      <c r="D2516" s="146"/>
    </row>
    <row r="2517" spans="4:4">
      <c r="D2517" s="146"/>
    </row>
    <row r="2518" spans="4:4">
      <c r="D2518" s="146"/>
    </row>
    <row r="2519" spans="4:4">
      <c r="D2519" s="146"/>
    </row>
    <row r="2520" spans="4:4">
      <c r="D2520" s="146"/>
    </row>
    <row r="2521" spans="4:4">
      <c r="D2521" s="146"/>
    </row>
    <row r="2522" spans="4:4">
      <c r="D2522" s="146"/>
    </row>
    <row r="2523" spans="4:4">
      <c r="D2523" s="146"/>
    </row>
    <row r="2524" spans="4:4">
      <c r="D2524" s="146"/>
    </row>
    <row r="2525" spans="4:4">
      <c r="D2525" s="146"/>
    </row>
    <row r="2526" spans="4:4">
      <c r="D2526" s="146"/>
    </row>
    <row r="2527" spans="4:4">
      <c r="D2527" s="146"/>
    </row>
    <row r="2528" spans="4:4">
      <c r="D2528" s="146"/>
    </row>
    <row r="2529" spans="4:4">
      <c r="D2529" s="146"/>
    </row>
    <row r="2530" spans="4:4">
      <c r="D2530" s="146"/>
    </row>
    <row r="2531" spans="4:4">
      <c r="D2531" s="146"/>
    </row>
    <row r="2532" spans="4:4">
      <c r="D2532" s="146"/>
    </row>
    <row r="2533" spans="4:4">
      <c r="D2533" s="146"/>
    </row>
    <row r="2534" spans="4:4">
      <c r="D2534" s="146"/>
    </row>
    <row r="2535" spans="4:4">
      <c r="D2535" s="146"/>
    </row>
    <row r="2536" spans="4:4">
      <c r="D2536" s="146"/>
    </row>
    <row r="2537" spans="4:4">
      <c r="D2537" s="146"/>
    </row>
    <row r="2538" spans="4:4">
      <c r="D2538" s="146"/>
    </row>
    <row r="2539" spans="4:4">
      <c r="D2539" s="146"/>
    </row>
    <row r="2540" spans="4:4">
      <c r="D2540" s="146"/>
    </row>
    <row r="2541" spans="4:4">
      <c r="D2541" s="146"/>
    </row>
    <row r="2542" spans="4:4">
      <c r="D2542" s="146"/>
    </row>
    <row r="2543" spans="4:4">
      <c r="D2543" s="146"/>
    </row>
    <row r="2544" spans="4:4">
      <c r="D2544" s="146"/>
    </row>
    <row r="2545" spans="4:4">
      <c r="D2545" s="146"/>
    </row>
    <row r="2546" spans="4:4">
      <c r="D2546" s="146"/>
    </row>
    <row r="2547" spans="4:4">
      <c r="D2547" s="146"/>
    </row>
    <row r="2548" spans="4:4">
      <c r="D2548" s="146"/>
    </row>
    <row r="2549" spans="4:4">
      <c r="D2549" s="146"/>
    </row>
    <row r="2550" spans="4:4">
      <c r="D2550" s="146"/>
    </row>
    <row r="2551" spans="4:4">
      <c r="D2551" s="146"/>
    </row>
    <row r="2552" spans="4:4">
      <c r="D2552" s="146"/>
    </row>
    <row r="2553" spans="4:4">
      <c r="D2553" s="146"/>
    </row>
    <row r="2554" spans="4:4">
      <c r="D2554" s="146"/>
    </row>
    <row r="2555" spans="4:4">
      <c r="D2555" s="146"/>
    </row>
    <row r="2556" spans="4:4">
      <c r="D2556" s="146"/>
    </row>
    <row r="2557" spans="4:4">
      <c r="D2557" s="146"/>
    </row>
    <row r="2558" spans="4:4">
      <c r="D2558" s="146"/>
    </row>
    <row r="2559" spans="4:4">
      <c r="D2559" s="146"/>
    </row>
    <row r="2560" spans="4:4">
      <c r="D2560" s="146"/>
    </row>
    <row r="2561" spans="4:4">
      <c r="D2561" s="146"/>
    </row>
    <row r="2562" spans="4:4">
      <c r="D2562" s="146"/>
    </row>
    <row r="2563" spans="4:4">
      <c r="D2563" s="146"/>
    </row>
    <row r="2564" spans="4:4">
      <c r="D2564" s="146"/>
    </row>
    <row r="2565" spans="4:4">
      <c r="D2565" s="146"/>
    </row>
    <row r="2566" spans="4:4">
      <c r="D2566" s="146"/>
    </row>
    <row r="2567" spans="4:4">
      <c r="D2567" s="146"/>
    </row>
    <row r="2568" spans="4:4">
      <c r="D2568" s="146"/>
    </row>
    <row r="2569" spans="4:4">
      <c r="D2569" s="146"/>
    </row>
    <row r="2570" spans="4:4">
      <c r="D2570" s="146"/>
    </row>
    <row r="2571" spans="4:4">
      <c r="D2571" s="146"/>
    </row>
    <row r="2572" spans="4:4">
      <c r="D2572" s="146"/>
    </row>
    <row r="2573" spans="4:4">
      <c r="D2573" s="146"/>
    </row>
    <row r="2574" spans="4:4">
      <c r="D2574" s="146"/>
    </row>
    <row r="2575" spans="4:4">
      <c r="D2575" s="146"/>
    </row>
    <row r="2576" spans="4:4">
      <c r="D2576" s="146"/>
    </row>
    <row r="2577" spans="4:4">
      <c r="D2577" s="146"/>
    </row>
    <row r="2578" spans="4:4">
      <c r="D2578" s="146"/>
    </row>
    <row r="2579" spans="4:4">
      <c r="D2579" s="146"/>
    </row>
    <row r="2580" spans="4:4">
      <c r="D2580" s="146"/>
    </row>
    <row r="2581" spans="4:4">
      <c r="D2581" s="146"/>
    </row>
    <row r="2582" spans="4:4">
      <c r="D2582" s="146"/>
    </row>
    <row r="2583" spans="4:4">
      <c r="D2583" s="146"/>
    </row>
    <row r="2584" spans="4:4">
      <c r="D2584" s="146"/>
    </row>
    <row r="2585" spans="4:4">
      <c r="D2585" s="146"/>
    </row>
    <row r="2586" spans="4:4">
      <c r="D2586" s="146"/>
    </row>
    <row r="2587" spans="4:4">
      <c r="D2587" s="146"/>
    </row>
    <row r="2588" spans="4:4">
      <c r="D2588" s="146"/>
    </row>
    <row r="2589" spans="4:4">
      <c r="D2589" s="146"/>
    </row>
    <row r="2590" spans="4:4">
      <c r="D2590" s="146"/>
    </row>
    <row r="2591" spans="4:4">
      <c r="D2591" s="146"/>
    </row>
    <row r="2592" spans="4:4">
      <c r="D2592" s="146"/>
    </row>
    <row r="2593" spans="4:4">
      <c r="D2593" s="146"/>
    </row>
    <row r="2594" spans="4:4">
      <c r="D2594" s="146"/>
    </row>
    <row r="2595" spans="4:4">
      <c r="D2595" s="146"/>
    </row>
    <row r="2596" spans="4:4">
      <c r="D2596" s="146"/>
    </row>
    <row r="2597" spans="4:4">
      <c r="D2597" s="146"/>
    </row>
    <row r="2598" spans="4:4">
      <c r="D2598" s="146"/>
    </row>
    <row r="2599" spans="4:4">
      <c r="D2599" s="146"/>
    </row>
    <row r="2600" spans="4:4">
      <c r="D2600" s="146"/>
    </row>
    <row r="2601" spans="4:4">
      <c r="D2601" s="146"/>
    </row>
    <row r="2602" spans="4:4">
      <c r="D2602" s="146"/>
    </row>
    <row r="2603" spans="4:4">
      <c r="D2603" s="146"/>
    </row>
    <row r="2604" spans="4:4">
      <c r="D2604" s="146"/>
    </row>
    <row r="2605" spans="4:4">
      <c r="D2605" s="146"/>
    </row>
    <row r="2606" spans="4:4">
      <c r="D2606" s="146"/>
    </row>
    <row r="2607" spans="4:4">
      <c r="D2607" s="146"/>
    </row>
    <row r="2608" spans="4:4">
      <c r="D2608" s="146"/>
    </row>
    <row r="2609" spans="4:4">
      <c r="D2609" s="146"/>
    </row>
    <row r="2610" spans="4:4">
      <c r="D2610" s="146"/>
    </row>
    <row r="2611" spans="4:4">
      <c r="D2611" s="146"/>
    </row>
    <row r="2612" spans="4:4">
      <c r="D2612" s="146"/>
    </row>
    <row r="2613" spans="4:4">
      <c r="D2613" s="146"/>
    </row>
    <row r="2614" spans="4:4">
      <c r="D2614" s="146"/>
    </row>
    <row r="2615" spans="4:4">
      <c r="D2615" s="146"/>
    </row>
    <row r="2616" spans="4:4">
      <c r="D2616" s="146"/>
    </row>
    <row r="2617" spans="4:4">
      <c r="D2617" s="146"/>
    </row>
    <row r="2618" spans="4:4">
      <c r="D2618" s="146"/>
    </row>
    <row r="2619" spans="4:4">
      <c r="D2619" s="146"/>
    </row>
    <row r="2620" spans="4:4">
      <c r="D2620" s="146"/>
    </row>
    <row r="2621" spans="4:4">
      <c r="D2621" s="146"/>
    </row>
    <row r="2622" spans="4:4">
      <c r="D2622" s="146"/>
    </row>
    <row r="2623" spans="4:4">
      <c r="D2623" s="146"/>
    </row>
    <row r="2624" spans="4:4">
      <c r="D2624" s="146"/>
    </row>
    <row r="2625" spans="4:4">
      <c r="D2625" s="146"/>
    </row>
    <row r="2626" spans="4:4">
      <c r="D2626" s="146"/>
    </row>
    <row r="2627" spans="4:4">
      <c r="D2627" s="146"/>
    </row>
    <row r="2628" spans="4:4">
      <c r="D2628" s="146"/>
    </row>
    <row r="2629" spans="4:4">
      <c r="D2629" s="146"/>
    </row>
    <row r="2630" spans="4:4">
      <c r="D2630" s="146"/>
    </row>
    <row r="2631" spans="4:4">
      <c r="D2631" s="146"/>
    </row>
    <row r="2632" spans="4:4">
      <c r="D2632" s="146"/>
    </row>
    <row r="2633" spans="4:4">
      <c r="D2633" s="146"/>
    </row>
    <row r="2634" spans="4:4">
      <c r="D2634" s="146"/>
    </row>
    <row r="2635" spans="4:4">
      <c r="D2635" s="146"/>
    </row>
    <row r="2636" spans="4:4">
      <c r="D2636" s="146"/>
    </row>
    <row r="2637" spans="4:4">
      <c r="D2637" s="146"/>
    </row>
    <row r="2638" spans="4:4">
      <c r="D2638" s="146"/>
    </row>
    <row r="2639" spans="4:4">
      <c r="D2639" s="146"/>
    </row>
    <row r="2640" spans="4:4">
      <c r="D2640" s="146"/>
    </row>
    <row r="2641" spans="4:4">
      <c r="D2641" s="146"/>
    </row>
    <row r="2642" spans="4:4">
      <c r="D2642" s="146"/>
    </row>
    <row r="2643" spans="4:4">
      <c r="D2643" s="146"/>
    </row>
    <row r="2644" spans="4:4">
      <c r="D2644" s="146"/>
    </row>
    <row r="2645" spans="4:4">
      <c r="D2645" s="146"/>
    </row>
    <row r="2646" spans="4:4">
      <c r="D2646" s="146"/>
    </row>
    <row r="2647" spans="4:4">
      <c r="D2647" s="146"/>
    </row>
    <row r="2648" spans="4:4">
      <c r="D2648" s="146"/>
    </row>
    <row r="2649" spans="4:4">
      <c r="D2649" s="146"/>
    </row>
    <row r="2650" spans="4:4">
      <c r="D2650" s="146"/>
    </row>
    <row r="2651" spans="4:4">
      <c r="D2651" s="146"/>
    </row>
    <row r="2652" spans="4:4">
      <c r="D2652" s="146"/>
    </row>
    <row r="2653" spans="4:4">
      <c r="D2653" s="146"/>
    </row>
    <row r="2654" spans="4:4">
      <c r="D2654" s="146"/>
    </row>
    <row r="2655" spans="4:4">
      <c r="D2655" s="146"/>
    </row>
    <row r="2656" spans="4:4">
      <c r="D2656" s="146"/>
    </row>
    <row r="2657" spans="4:4">
      <c r="D2657" s="146"/>
    </row>
    <row r="2658" spans="4:4">
      <c r="D2658" s="146"/>
    </row>
    <row r="2659" spans="4:4">
      <c r="D2659" s="146"/>
    </row>
    <row r="2660" spans="4:4">
      <c r="D2660" s="146"/>
    </row>
    <row r="2661" spans="4:4">
      <c r="D2661" s="146"/>
    </row>
    <row r="2662" spans="4:4">
      <c r="D2662" s="146"/>
    </row>
    <row r="2663" spans="4:4">
      <c r="D2663" s="146"/>
    </row>
    <row r="2664" spans="4:4">
      <c r="D2664" s="146"/>
    </row>
    <row r="2665" spans="4:4">
      <c r="D2665" s="146"/>
    </row>
    <row r="2666" spans="4:4">
      <c r="D2666" s="146"/>
    </row>
    <row r="2667" spans="4:4">
      <c r="D2667" s="146"/>
    </row>
    <row r="2668" spans="4:4">
      <c r="D2668" s="146"/>
    </row>
    <row r="2669" spans="4:4">
      <c r="D2669" s="146"/>
    </row>
    <row r="2670" spans="4:4">
      <c r="D2670" s="146"/>
    </row>
    <row r="2671" spans="4:4">
      <c r="D2671" s="146"/>
    </row>
    <row r="2672" spans="4:4">
      <c r="D2672" s="146"/>
    </row>
    <row r="2673" spans="4:4">
      <c r="D2673" s="146"/>
    </row>
    <row r="2674" spans="4:4">
      <c r="D2674" s="146"/>
    </row>
    <row r="2675" spans="4:4">
      <c r="D2675" s="146"/>
    </row>
    <row r="2676" spans="4:4">
      <c r="D2676" s="146"/>
    </row>
    <row r="2677" spans="4:4">
      <c r="D2677" s="146"/>
    </row>
    <row r="2678" spans="4:4">
      <c r="D2678" s="146"/>
    </row>
    <row r="2679" spans="4:4">
      <c r="D2679" s="146"/>
    </row>
    <row r="2680" spans="4:4">
      <c r="D2680" s="146"/>
    </row>
    <row r="2681" spans="4:4">
      <c r="D2681" s="146"/>
    </row>
    <row r="2682" spans="4:4">
      <c r="D2682" s="146"/>
    </row>
    <row r="2683" spans="4:4">
      <c r="D2683" s="146"/>
    </row>
    <row r="2684" spans="4:4">
      <c r="D2684" s="146"/>
    </row>
    <row r="2685" spans="4:4">
      <c r="D2685" s="146"/>
    </row>
    <row r="2686" spans="4:4">
      <c r="D2686" s="146"/>
    </row>
    <row r="2687" spans="4:4">
      <c r="D2687" s="146"/>
    </row>
    <row r="2688" spans="4:4">
      <c r="D2688" s="146"/>
    </row>
    <row r="2689" spans="4:4">
      <c r="D2689" s="146"/>
    </row>
    <row r="2690" spans="4:4">
      <c r="D2690" s="146"/>
    </row>
    <row r="2691" spans="4:4">
      <c r="D2691" s="146"/>
    </row>
    <row r="2692" spans="4:4">
      <c r="D2692" s="146"/>
    </row>
    <row r="2693" spans="4:4">
      <c r="D2693" s="146"/>
    </row>
    <row r="2694" spans="4:4">
      <c r="D2694" s="146"/>
    </row>
    <row r="2695" spans="4:4">
      <c r="D2695" s="146"/>
    </row>
    <row r="2696" spans="4:4">
      <c r="D2696" s="146"/>
    </row>
    <row r="2697" spans="4:4">
      <c r="D2697" s="146"/>
    </row>
    <row r="2698" spans="4:4">
      <c r="D2698" s="146"/>
    </row>
    <row r="2699" spans="4:4">
      <c r="D2699" s="146"/>
    </row>
    <row r="2700" spans="4:4">
      <c r="D2700" s="146"/>
    </row>
    <row r="2701" spans="4:4">
      <c r="D2701" s="146"/>
    </row>
    <row r="2702" spans="4:4">
      <c r="D2702" s="146"/>
    </row>
    <row r="2703" spans="4:4">
      <c r="D2703" s="146"/>
    </row>
    <row r="2704" spans="4:4">
      <c r="D2704" s="146"/>
    </row>
    <row r="2705" spans="4:4">
      <c r="D2705" s="146"/>
    </row>
    <row r="2706" spans="4:4">
      <c r="D2706" s="146"/>
    </row>
    <row r="2707" spans="4:4">
      <c r="D2707" s="146"/>
    </row>
    <row r="2708" spans="4:4">
      <c r="D2708" s="146"/>
    </row>
    <row r="2709" spans="4:4">
      <c r="D2709" s="146"/>
    </row>
    <row r="2710" spans="4:4">
      <c r="D2710" s="146"/>
    </row>
    <row r="2711" spans="4:4">
      <c r="D2711" s="146"/>
    </row>
    <row r="2712" spans="4:4">
      <c r="D2712" s="146"/>
    </row>
    <row r="2713" spans="4:4">
      <c r="D2713" s="146"/>
    </row>
    <row r="2714" spans="4:4">
      <c r="D2714" s="146"/>
    </row>
    <row r="2715" spans="4:4">
      <c r="D2715" s="146"/>
    </row>
    <row r="2716" spans="4:4">
      <c r="D2716" s="146"/>
    </row>
    <row r="2717" spans="4:4">
      <c r="D2717" s="146"/>
    </row>
    <row r="2718" spans="4:4">
      <c r="D2718" s="146"/>
    </row>
    <row r="2719" spans="4:4">
      <c r="D2719" s="146"/>
    </row>
    <row r="2720" spans="4:4">
      <c r="D2720" s="146"/>
    </row>
    <row r="2721" spans="4:4">
      <c r="D2721" s="146"/>
    </row>
    <row r="2722" spans="4:4">
      <c r="D2722" s="146"/>
    </row>
    <row r="2723" spans="4:4">
      <c r="D2723" s="146"/>
    </row>
    <row r="2724" spans="4:4">
      <c r="D2724" s="146"/>
    </row>
    <row r="2725" spans="4:4">
      <c r="D2725" s="146"/>
    </row>
    <row r="2726" spans="4:4">
      <c r="D2726" s="146"/>
    </row>
    <row r="2727" spans="4:4">
      <c r="D2727" s="146"/>
    </row>
    <row r="2728" spans="4:4">
      <c r="D2728" s="146"/>
    </row>
    <row r="2729" spans="4:4">
      <c r="D2729" s="146"/>
    </row>
    <row r="2730" spans="4:4">
      <c r="D2730" s="146"/>
    </row>
    <row r="2731" spans="4:4">
      <c r="D2731" s="146"/>
    </row>
    <row r="2732" spans="4:4">
      <c r="D2732" s="146"/>
    </row>
    <row r="2733" spans="4:4">
      <c r="D2733" s="146"/>
    </row>
    <row r="2734" spans="4:4">
      <c r="D2734" s="146"/>
    </row>
    <row r="2735" spans="4:4">
      <c r="D2735" s="146"/>
    </row>
    <row r="2736" spans="4:4">
      <c r="D2736" s="146"/>
    </row>
    <row r="2737" spans="4:4">
      <c r="D2737" s="146"/>
    </row>
    <row r="2738" spans="4:4">
      <c r="D2738" s="146"/>
    </row>
    <row r="2739" spans="4:4">
      <c r="D2739" s="146"/>
    </row>
    <row r="2740" spans="4:4">
      <c r="D2740" s="146"/>
    </row>
    <row r="2741" spans="4:4">
      <c r="D2741" s="146"/>
    </row>
    <row r="2742" spans="4:4">
      <c r="D2742" s="146"/>
    </row>
    <row r="2743" spans="4:4">
      <c r="D2743" s="146"/>
    </row>
    <row r="2744" spans="4:4">
      <c r="D2744" s="146"/>
    </row>
    <row r="2745" spans="4:4">
      <c r="D2745" s="146"/>
    </row>
    <row r="2746" spans="4:4">
      <c r="D2746" s="146"/>
    </row>
    <row r="2747" spans="4:4">
      <c r="D2747" s="146"/>
    </row>
    <row r="2748" spans="4:4">
      <c r="D2748" s="146"/>
    </row>
    <row r="2749" spans="4:4">
      <c r="D2749" s="146"/>
    </row>
    <row r="2750" spans="4:4">
      <c r="D2750" s="146"/>
    </row>
    <row r="2751" spans="4:4">
      <c r="D2751" s="146"/>
    </row>
    <row r="2752" spans="4:4">
      <c r="D2752" s="146"/>
    </row>
    <row r="2753" spans="4:4">
      <c r="D2753" s="146"/>
    </row>
    <row r="2754" spans="4:4">
      <c r="D2754" s="146"/>
    </row>
    <row r="2755" spans="4:4">
      <c r="D2755" s="146"/>
    </row>
    <row r="2756" spans="4:4">
      <c r="D2756" s="146"/>
    </row>
    <row r="2757" spans="4:4">
      <c r="D2757" s="146"/>
    </row>
    <row r="2758" spans="4:4">
      <c r="D2758" s="146"/>
    </row>
    <row r="2759" spans="4:4">
      <c r="D2759" s="146"/>
    </row>
    <row r="2760" spans="4:4">
      <c r="D2760" s="146"/>
    </row>
    <row r="2761" spans="4:4">
      <c r="D2761" s="146"/>
    </row>
    <row r="2762" spans="4:4">
      <c r="D2762" s="146"/>
    </row>
    <row r="2763" spans="4:4">
      <c r="D2763" s="146"/>
    </row>
    <row r="2764" spans="4:4">
      <c r="D2764" s="146"/>
    </row>
    <row r="2765" spans="4:4">
      <c r="D2765" s="146"/>
    </row>
    <row r="2766" spans="4:4">
      <c r="D2766" s="146"/>
    </row>
    <row r="2767" spans="4:4">
      <c r="D2767" s="146"/>
    </row>
    <row r="2768" spans="4:4">
      <c r="D2768" s="146"/>
    </row>
    <row r="2769" spans="4:4">
      <c r="D2769" s="146"/>
    </row>
    <row r="2770" spans="4:4">
      <c r="D2770" s="146"/>
    </row>
    <row r="2771" spans="4:4">
      <c r="D2771" s="146"/>
    </row>
    <row r="2772" spans="4:4">
      <c r="D2772" s="146"/>
    </row>
    <row r="2773" spans="4:4">
      <c r="D2773" s="146"/>
    </row>
    <row r="2774" spans="4:4">
      <c r="D2774" s="146"/>
    </row>
    <row r="2775" spans="4:4">
      <c r="D2775" s="146"/>
    </row>
    <row r="2776" spans="4:4">
      <c r="D2776" s="146"/>
    </row>
    <row r="2777" spans="4:4">
      <c r="D2777" s="146"/>
    </row>
    <row r="2778" spans="4:4">
      <c r="D2778" s="146"/>
    </row>
    <row r="2779" spans="4:4">
      <c r="D2779" s="146"/>
    </row>
    <row r="2780" spans="4:4">
      <c r="D2780" s="146"/>
    </row>
    <row r="2781" spans="4:4">
      <c r="D2781" s="146"/>
    </row>
    <row r="2782" spans="4:4">
      <c r="D2782" s="146"/>
    </row>
    <row r="2783" spans="4:4">
      <c r="D2783" s="146"/>
    </row>
    <row r="2784" spans="4:4">
      <c r="D2784" s="146"/>
    </row>
    <row r="2785" spans="4:4">
      <c r="D2785" s="146"/>
    </row>
    <row r="2786" spans="4:4">
      <c r="D2786" s="146"/>
    </row>
    <row r="2787" spans="4:4">
      <c r="D2787" s="146"/>
    </row>
    <row r="2788" spans="4:4">
      <c r="D2788" s="146"/>
    </row>
    <row r="2789" spans="4:4">
      <c r="D2789" s="146"/>
    </row>
    <row r="2790" spans="4:4">
      <c r="D2790" s="146"/>
    </row>
    <row r="2791" spans="4:4">
      <c r="D2791" s="146"/>
    </row>
    <row r="2792" spans="4:4">
      <c r="D2792" s="146"/>
    </row>
    <row r="2793" spans="4:4">
      <c r="D2793" s="146"/>
    </row>
    <row r="2794" spans="4:4">
      <c r="D2794" s="146"/>
    </row>
    <row r="2795" spans="4:4">
      <c r="D2795" s="146"/>
    </row>
    <row r="2796" spans="4:4">
      <c r="D2796" s="146"/>
    </row>
    <row r="2797" spans="4:4">
      <c r="D2797" s="146"/>
    </row>
    <row r="2798" spans="4:4">
      <c r="D2798" s="146"/>
    </row>
    <row r="2799" spans="4:4">
      <c r="D2799" s="146"/>
    </row>
    <row r="2800" spans="4:4">
      <c r="D2800" s="146"/>
    </row>
    <row r="2801" spans="4:4">
      <c r="D2801" s="146"/>
    </row>
    <row r="2802" spans="4:4">
      <c r="D2802" s="146"/>
    </row>
    <row r="2803" spans="4:4">
      <c r="D2803" s="146"/>
    </row>
    <row r="2804" spans="4:4">
      <c r="D2804" s="146"/>
    </row>
    <row r="2805" spans="4:4">
      <c r="D2805" s="146"/>
    </row>
    <row r="2806" spans="4:4">
      <c r="D2806" s="146"/>
    </row>
    <row r="2807" spans="4:4">
      <c r="D2807" s="146"/>
    </row>
    <row r="2808" spans="4:4">
      <c r="D2808" s="146"/>
    </row>
    <row r="2809" spans="4:4">
      <c r="D2809" s="146"/>
    </row>
    <row r="2810" spans="4:4">
      <c r="D2810" s="146"/>
    </row>
    <row r="2811" spans="4:4">
      <c r="D2811" s="146"/>
    </row>
    <row r="2812" spans="4:4">
      <c r="D2812" s="146"/>
    </row>
    <row r="2813" spans="4:4">
      <c r="D2813" s="146"/>
    </row>
    <row r="2814" spans="4:4">
      <c r="D2814" s="146"/>
    </row>
    <row r="2815" spans="4:4">
      <c r="D2815" s="146"/>
    </row>
    <row r="2816" spans="4:4">
      <c r="D2816" s="146"/>
    </row>
    <row r="2817" spans="4:4">
      <c r="D2817" s="146"/>
    </row>
    <row r="2818" spans="4:4">
      <c r="D2818" s="146"/>
    </row>
    <row r="2819" spans="4:4">
      <c r="D2819" s="146"/>
    </row>
    <row r="2820" spans="4:4">
      <c r="D2820" s="146"/>
    </row>
    <row r="2821" spans="4:4">
      <c r="D2821" s="146"/>
    </row>
    <row r="2822" spans="4:4">
      <c r="D2822" s="146"/>
    </row>
    <row r="2823" spans="4:4">
      <c r="D2823" s="146"/>
    </row>
    <row r="2824" spans="4:4">
      <c r="D2824" s="146"/>
    </row>
    <row r="2825" spans="4:4">
      <c r="D2825" s="146"/>
    </row>
    <row r="2826" spans="4:4">
      <c r="D2826" s="146"/>
    </row>
    <row r="2827" spans="4:4">
      <c r="D2827" s="146"/>
    </row>
    <row r="2828" spans="4:4">
      <c r="D2828" s="146"/>
    </row>
    <row r="2829" spans="4:4">
      <c r="D2829" s="146"/>
    </row>
    <row r="2830" spans="4:4">
      <c r="D2830" s="146"/>
    </row>
    <row r="2831" spans="4:4">
      <c r="D2831" s="146"/>
    </row>
    <row r="2832" spans="4:4">
      <c r="D2832" s="146"/>
    </row>
    <row r="2833" spans="4:4">
      <c r="D2833" s="146"/>
    </row>
    <row r="2834" spans="4:4">
      <c r="D2834" s="146"/>
    </row>
    <row r="2835" spans="4:4">
      <c r="D2835" s="146"/>
    </row>
    <row r="2836" spans="4:4">
      <c r="D2836" s="146"/>
    </row>
    <row r="2837" spans="4:4">
      <c r="D2837" s="146"/>
    </row>
    <row r="2838" spans="4:4">
      <c r="D2838" s="146"/>
    </row>
    <row r="2839" spans="4:4">
      <c r="D2839" s="146"/>
    </row>
    <row r="2840" spans="4:4">
      <c r="D2840" s="146"/>
    </row>
    <row r="2841" spans="4:4">
      <c r="D2841" s="146"/>
    </row>
    <row r="2842" spans="4:4">
      <c r="D2842" s="146"/>
    </row>
    <row r="2843" spans="4:4">
      <c r="D2843" s="146"/>
    </row>
    <row r="2844" spans="4:4">
      <c r="D2844" s="146"/>
    </row>
    <row r="2845" spans="4:4">
      <c r="D2845" s="146"/>
    </row>
    <row r="2846" spans="4:4">
      <c r="D2846" s="146"/>
    </row>
    <row r="2847" spans="4:4">
      <c r="D2847" s="146"/>
    </row>
    <row r="2848" spans="4:4">
      <c r="D2848" s="146"/>
    </row>
    <row r="2849" spans="4:4">
      <c r="D2849" s="146"/>
    </row>
    <row r="2850" spans="4:4">
      <c r="D2850" s="146"/>
    </row>
    <row r="2851" spans="4:4">
      <c r="D2851" s="146"/>
    </row>
    <row r="2852" spans="4:4">
      <c r="D2852" s="146"/>
    </row>
    <row r="2853" spans="4:4">
      <c r="D2853" s="146"/>
    </row>
    <row r="2854" spans="4:4">
      <c r="D2854" s="146"/>
    </row>
    <row r="2855" spans="4:4">
      <c r="D2855" s="146"/>
    </row>
    <row r="2856" spans="4:4">
      <c r="D2856" s="146"/>
    </row>
    <row r="2857" spans="4:4">
      <c r="D2857" s="146"/>
    </row>
    <row r="2858" spans="4:4">
      <c r="D2858" s="146"/>
    </row>
    <row r="2859" spans="4:4">
      <c r="D2859" s="146"/>
    </row>
    <row r="2860" spans="4:4">
      <c r="D2860" s="146"/>
    </row>
    <row r="2861" spans="4:4">
      <c r="D2861" s="146"/>
    </row>
    <row r="2862" spans="4:4">
      <c r="D2862" s="146"/>
    </row>
    <row r="2863" spans="4:4">
      <c r="D2863" s="146"/>
    </row>
    <row r="2864" spans="4:4">
      <c r="D2864" s="146"/>
    </row>
    <row r="2865" spans="4:4">
      <c r="D2865" s="146"/>
    </row>
    <row r="2866" spans="4:4">
      <c r="D2866" s="146"/>
    </row>
    <row r="2867" spans="4:4">
      <c r="D2867" s="146"/>
    </row>
    <row r="2868" spans="4:4">
      <c r="D2868" s="146"/>
    </row>
    <row r="2869" spans="4:4">
      <c r="D2869" s="146"/>
    </row>
    <row r="2870" spans="4:4">
      <c r="D2870" s="146"/>
    </row>
    <row r="2871" spans="4:4">
      <c r="D2871" s="146"/>
    </row>
    <row r="2872" spans="4:4">
      <c r="D2872" s="146"/>
    </row>
    <row r="2873" spans="4:4">
      <c r="D2873" s="146"/>
    </row>
    <row r="2874" spans="4:4">
      <c r="D2874" s="146"/>
    </row>
    <row r="2875" spans="4:4">
      <c r="D2875" s="146"/>
    </row>
    <row r="2876" spans="4:4">
      <c r="D2876" s="146"/>
    </row>
    <row r="2877" spans="4:4">
      <c r="D2877" s="146"/>
    </row>
    <row r="2878" spans="4:4">
      <c r="D2878" s="146"/>
    </row>
    <row r="2879" spans="4:4">
      <c r="D2879" s="146"/>
    </row>
    <row r="2880" spans="4:4">
      <c r="D2880" s="146"/>
    </row>
    <row r="2881" spans="4:4">
      <c r="D2881" s="146"/>
    </row>
    <row r="2882" spans="4:4">
      <c r="D2882" s="146"/>
    </row>
    <row r="2883" spans="4:4">
      <c r="D2883" s="146"/>
    </row>
    <row r="2884" spans="4:4">
      <c r="D2884" s="146"/>
    </row>
    <row r="2885" spans="4:4">
      <c r="D2885" s="146"/>
    </row>
    <row r="2886" spans="4:4">
      <c r="D2886" s="146"/>
    </row>
    <row r="2887" spans="4:4">
      <c r="D2887" s="146"/>
    </row>
    <row r="2888" spans="4:4">
      <c r="D2888" s="146"/>
    </row>
    <row r="2889" spans="4:4">
      <c r="D2889" s="146"/>
    </row>
    <row r="2890" spans="4:4">
      <c r="D2890" s="146"/>
    </row>
    <row r="2891" spans="4:4">
      <c r="D2891" s="146"/>
    </row>
    <row r="2892" spans="4:4">
      <c r="D2892" s="146"/>
    </row>
    <row r="2893" spans="4:4">
      <c r="D2893" s="146"/>
    </row>
    <row r="2894" spans="4:4">
      <c r="D2894" s="146"/>
    </row>
    <row r="2895" spans="4:4">
      <c r="D2895" s="146"/>
    </row>
    <row r="2896" spans="4:4">
      <c r="D2896" s="146"/>
    </row>
    <row r="2897" spans="4:4">
      <c r="D2897" s="146"/>
    </row>
    <row r="2898" spans="4:4">
      <c r="D2898" s="146"/>
    </row>
    <row r="2899" spans="4:4">
      <c r="D2899" s="146"/>
    </row>
    <row r="2900" spans="4:4">
      <c r="D2900" s="146"/>
    </row>
    <row r="2901" spans="4:4">
      <c r="D2901" s="146"/>
    </row>
    <row r="2902" spans="4:4">
      <c r="D2902" s="146"/>
    </row>
    <row r="2903" spans="4:4">
      <c r="D2903" s="146"/>
    </row>
    <row r="2904" spans="4:4">
      <c r="D2904" s="146"/>
    </row>
    <row r="2905" spans="4:4">
      <c r="D2905" s="146"/>
    </row>
    <row r="2906" spans="4:4">
      <c r="D2906" s="146"/>
    </row>
    <row r="2907" spans="4:4">
      <c r="D2907" s="146"/>
    </row>
    <row r="2908" spans="4:4">
      <c r="D2908" s="146"/>
    </row>
    <row r="2909" spans="4:4">
      <c r="D2909" s="146"/>
    </row>
    <row r="2910" spans="4:4">
      <c r="D2910" s="146"/>
    </row>
    <row r="2911" spans="4:4">
      <c r="D2911" s="146"/>
    </row>
    <row r="2912" spans="4:4">
      <c r="D2912" s="146"/>
    </row>
    <row r="2913" spans="4:4">
      <c r="D2913" s="146"/>
    </row>
    <row r="2914" spans="4:4">
      <c r="D2914" s="146"/>
    </row>
    <row r="2915" spans="4:4">
      <c r="D2915" s="146"/>
    </row>
    <row r="2916" spans="4:4">
      <c r="D2916" s="146"/>
    </row>
    <row r="2917" spans="4:4">
      <c r="D2917" s="146"/>
    </row>
    <row r="2918" spans="4:4">
      <c r="D2918" s="146"/>
    </row>
    <row r="2919" spans="4:4">
      <c r="D2919" s="146"/>
    </row>
    <row r="2920" spans="4:4">
      <c r="D2920" s="146"/>
    </row>
    <row r="2921" spans="4:4">
      <c r="D2921" s="146"/>
    </row>
    <row r="2922" spans="4:4">
      <c r="D2922" s="146"/>
    </row>
    <row r="2923" spans="4:4">
      <c r="D2923" s="146"/>
    </row>
    <row r="2924" spans="4:4">
      <c r="D2924" s="146"/>
    </row>
    <row r="2925" spans="4:4">
      <c r="D2925" s="146"/>
    </row>
    <row r="2926" spans="4:4">
      <c r="D2926" s="146"/>
    </row>
    <row r="2927" spans="4:4">
      <c r="D2927" s="146"/>
    </row>
    <row r="2928" spans="4:4">
      <c r="D2928" s="146"/>
    </row>
    <row r="2929" spans="4:4">
      <c r="D2929" s="146"/>
    </row>
    <row r="2930" spans="4:4">
      <c r="D2930" s="146"/>
    </row>
    <row r="2931" spans="4:4">
      <c r="D2931" s="146"/>
    </row>
    <row r="2932" spans="4:4">
      <c r="D2932" s="146"/>
    </row>
    <row r="2933" spans="4:4">
      <c r="D2933" s="146"/>
    </row>
    <row r="2934" spans="4:4">
      <c r="D2934" s="146"/>
    </row>
    <row r="2935" spans="4:4">
      <c r="D2935" s="146"/>
    </row>
    <row r="2936" spans="4:4">
      <c r="D2936" s="146"/>
    </row>
    <row r="2937" spans="4:4">
      <c r="D2937" s="146"/>
    </row>
    <row r="2938" spans="4:4">
      <c r="D2938" s="146"/>
    </row>
    <row r="2939" spans="4:4">
      <c r="D2939" s="146"/>
    </row>
    <row r="2940" spans="4:4">
      <c r="D2940" s="146"/>
    </row>
    <row r="2941" spans="4:4">
      <c r="D2941" s="146"/>
    </row>
    <row r="2942" spans="4:4">
      <c r="D2942" s="146"/>
    </row>
    <row r="2943" spans="4:4">
      <c r="D2943" s="146"/>
    </row>
    <row r="2944" spans="4:4">
      <c r="D2944" s="146"/>
    </row>
    <row r="2945" spans="4:4">
      <c r="D2945" s="146"/>
    </row>
    <row r="2946" spans="4:4">
      <c r="D2946" s="146"/>
    </row>
    <row r="2947" spans="4:4">
      <c r="D2947" s="146"/>
    </row>
    <row r="2948" spans="4:4">
      <c r="D2948" s="146"/>
    </row>
    <row r="2949" spans="4:4">
      <c r="D2949" s="146"/>
    </row>
    <row r="2950" spans="4:4">
      <c r="D2950" s="146"/>
    </row>
    <row r="2951" spans="4:4">
      <c r="D2951" s="146"/>
    </row>
    <row r="2952" spans="4:4">
      <c r="D2952" s="146"/>
    </row>
    <row r="2953" spans="4:4">
      <c r="D2953" s="146"/>
    </row>
    <row r="2954" spans="4:4">
      <c r="D2954" s="146"/>
    </row>
    <row r="2955" spans="4:4">
      <c r="D2955" s="146"/>
    </row>
    <row r="2956" spans="4:4">
      <c r="D2956" s="146"/>
    </row>
    <row r="2957" spans="4:4">
      <c r="D2957" s="146"/>
    </row>
    <row r="2958" spans="4:4">
      <c r="D2958" s="146"/>
    </row>
    <row r="2959" spans="4:4">
      <c r="D2959" s="146"/>
    </row>
    <row r="2960" spans="4:4">
      <c r="D2960" s="146"/>
    </row>
    <row r="2961" spans="4:4">
      <c r="D2961" s="146"/>
    </row>
    <row r="2962" spans="4:4">
      <c r="D2962" s="146"/>
    </row>
    <row r="2963" spans="4:4">
      <c r="D2963" s="146"/>
    </row>
    <row r="2964" spans="4:4">
      <c r="D2964" s="146"/>
    </row>
    <row r="2965" spans="4:4">
      <c r="D2965" s="146"/>
    </row>
    <row r="2966" spans="4:4">
      <c r="D2966" s="146"/>
    </row>
    <row r="2967" spans="4:4">
      <c r="D2967" s="146"/>
    </row>
    <row r="2968" spans="4:4">
      <c r="D2968" s="146"/>
    </row>
    <row r="2969" spans="4:4">
      <c r="D2969" s="146"/>
    </row>
    <row r="2970" spans="4:4">
      <c r="D2970" s="146"/>
    </row>
    <row r="2971" spans="4:4">
      <c r="D2971" s="146"/>
    </row>
    <row r="2972" spans="4:4">
      <c r="D2972" s="146"/>
    </row>
    <row r="2973" spans="4:4">
      <c r="D2973" s="146"/>
    </row>
    <row r="2974" spans="4:4">
      <c r="D2974" s="146"/>
    </row>
    <row r="2975" spans="4:4">
      <c r="D2975" s="146"/>
    </row>
    <row r="2976" spans="4:4">
      <c r="D2976" s="146"/>
    </row>
    <row r="2977" spans="4:4">
      <c r="D2977" s="146"/>
    </row>
    <row r="2978" spans="4:4">
      <c r="D2978" s="146"/>
    </row>
    <row r="2979" spans="4:4">
      <c r="D2979" s="146"/>
    </row>
    <row r="2980" spans="4:4">
      <c r="D2980" s="146"/>
    </row>
    <row r="2981" spans="4:4">
      <c r="D2981" s="146"/>
    </row>
    <row r="2982" spans="4:4">
      <c r="D2982" s="146"/>
    </row>
    <row r="2983" spans="4:4">
      <c r="D2983" s="146"/>
    </row>
    <row r="2984" spans="4:4">
      <c r="D2984" s="146"/>
    </row>
    <row r="2985" spans="4:4">
      <c r="D2985" s="146"/>
    </row>
    <row r="2986" spans="4:4">
      <c r="D2986" s="146"/>
    </row>
    <row r="2987" spans="4:4">
      <c r="D2987" s="146"/>
    </row>
    <row r="2988" spans="4:4">
      <c r="D2988" s="146"/>
    </row>
    <row r="2989" spans="4:4">
      <c r="D2989" s="146"/>
    </row>
    <row r="2990" spans="4:4">
      <c r="D2990" s="146"/>
    </row>
    <row r="2991" spans="4:4">
      <c r="D2991" s="146"/>
    </row>
    <row r="2992" spans="4:4">
      <c r="D2992" s="146"/>
    </row>
    <row r="2993" spans="4:4">
      <c r="D2993" s="146"/>
    </row>
    <row r="2994" spans="4:4">
      <c r="D2994" s="146"/>
    </row>
    <row r="2995" spans="4:4">
      <c r="D2995" s="146"/>
    </row>
    <row r="2996" spans="4:4">
      <c r="D2996" s="146"/>
    </row>
    <row r="2997" spans="4:4">
      <c r="D2997" s="146"/>
    </row>
    <row r="2998" spans="4:4">
      <c r="D2998" s="146"/>
    </row>
    <row r="2999" spans="4:4">
      <c r="D2999" s="146"/>
    </row>
    <row r="3000" spans="4:4">
      <c r="D3000" s="146"/>
    </row>
    <row r="3001" spans="4:4">
      <c r="D3001" s="146"/>
    </row>
    <row r="3002" spans="4:4">
      <c r="D3002" s="146"/>
    </row>
    <row r="3003" spans="4:4">
      <c r="D3003" s="146"/>
    </row>
    <row r="3004" spans="4:4">
      <c r="D3004" s="146"/>
    </row>
    <row r="3005" spans="4:4">
      <c r="D3005" s="146"/>
    </row>
    <row r="3006" spans="4:4">
      <c r="D3006" s="146"/>
    </row>
    <row r="3007" spans="4:4">
      <c r="D3007" s="146"/>
    </row>
    <row r="3008" spans="4:4">
      <c r="D3008" s="146"/>
    </row>
    <row r="3009" spans="4:4">
      <c r="D3009" s="146"/>
    </row>
    <row r="3010" spans="4:4">
      <c r="D3010" s="146"/>
    </row>
    <row r="3011" spans="4:4">
      <c r="D3011" s="146"/>
    </row>
    <row r="3012" spans="4:4">
      <c r="D3012" s="146"/>
    </row>
    <row r="3013" spans="4:4">
      <c r="D3013" s="146"/>
    </row>
    <row r="3014" spans="4:4">
      <c r="D3014" s="146"/>
    </row>
    <row r="3015" spans="4:4">
      <c r="D3015" s="146"/>
    </row>
    <row r="3016" spans="4:4">
      <c r="D3016" s="146"/>
    </row>
    <row r="3017" spans="4:4">
      <c r="D3017" s="146"/>
    </row>
    <row r="3018" spans="4:4">
      <c r="D3018" s="146"/>
    </row>
    <row r="3019" spans="4:4">
      <c r="D3019" s="146"/>
    </row>
    <row r="3020" spans="4:4">
      <c r="D3020" s="146"/>
    </row>
    <row r="3021" spans="4:4">
      <c r="D3021" s="146"/>
    </row>
    <row r="3022" spans="4:4">
      <c r="D3022" s="146"/>
    </row>
    <row r="3023" spans="4:4">
      <c r="D3023" s="146"/>
    </row>
    <row r="3024" spans="4:4">
      <c r="D3024" s="146"/>
    </row>
    <row r="3025" spans="4:4">
      <c r="D3025" s="146"/>
    </row>
    <row r="3026" spans="4:4">
      <c r="D3026" s="146"/>
    </row>
    <row r="3027" spans="4:4">
      <c r="D3027" s="146"/>
    </row>
    <row r="3028" spans="4:4">
      <c r="D3028" s="146"/>
    </row>
    <row r="3029" spans="4:4">
      <c r="D3029" s="146"/>
    </row>
    <row r="3030" spans="4:4">
      <c r="D3030" s="146"/>
    </row>
    <row r="3031" spans="4:4">
      <c r="D3031" s="146"/>
    </row>
    <row r="3032" spans="4:4">
      <c r="D3032" s="146"/>
    </row>
    <row r="3033" spans="4:4">
      <c r="D3033" s="146"/>
    </row>
    <row r="3034" spans="4:4">
      <c r="D3034" s="146"/>
    </row>
    <row r="3035" spans="4:4">
      <c r="D3035" s="146"/>
    </row>
    <row r="3036" spans="4:4">
      <c r="D3036" s="146"/>
    </row>
    <row r="3037" spans="4:4">
      <c r="D3037" s="146"/>
    </row>
    <row r="3038" spans="4:4">
      <c r="D3038" s="146"/>
    </row>
    <row r="3039" spans="4:4">
      <c r="D3039" s="146"/>
    </row>
    <row r="3040" spans="4:4">
      <c r="D3040" s="146"/>
    </row>
    <row r="3041" spans="4:4">
      <c r="D3041" s="146"/>
    </row>
    <row r="3042" spans="4:4">
      <c r="D3042" s="146"/>
    </row>
    <row r="3043" spans="4:4">
      <c r="D3043" s="146"/>
    </row>
    <row r="3044" spans="4:4">
      <c r="D3044" s="146"/>
    </row>
    <row r="3045" spans="4:4">
      <c r="D3045" s="146"/>
    </row>
    <row r="3046" spans="4:4">
      <c r="D3046" s="146"/>
    </row>
    <row r="3047" spans="4:4">
      <c r="D3047" s="146"/>
    </row>
    <row r="3048" spans="4:4">
      <c r="D3048" s="146"/>
    </row>
    <row r="3049" spans="4:4">
      <c r="D3049" s="146"/>
    </row>
    <row r="3050" spans="4:4">
      <c r="D3050" s="146"/>
    </row>
    <row r="3051" spans="4:4">
      <c r="D3051" s="146"/>
    </row>
    <row r="3052" spans="4:4">
      <c r="D3052" s="146"/>
    </row>
    <row r="3053" spans="4:4">
      <c r="D3053" s="146"/>
    </row>
    <row r="3054" spans="4:4">
      <c r="D3054" s="146"/>
    </row>
    <row r="3055" spans="4:4">
      <c r="D3055" s="146"/>
    </row>
    <row r="3056" spans="4:4">
      <c r="D3056" s="146"/>
    </row>
    <row r="3057" spans="4:4">
      <c r="D3057" s="146"/>
    </row>
    <row r="3058" spans="4:4">
      <c r="D3058" s="146"/>
    </row>
    <row r="3059" spans="4:4">
      <c r="D3059" s="146"/>
    </row>
    <row r="3060" spans="4:4">
      <c r="D3060" s="146"/>
    </row>
    <row r="3061" spans="4:4">
      <c r="D3061" s="146"/>
    </row>
    <row r="3062" spans="4:4">
      <c r="D3062" s="146"/>
    </row>
    <row r="3063" spans="4:4">
      <c r="D3063" s="146"/>
    </row>
    <row r="3064" spans="4:4">
      <c r="D3064" s="146"/>
    </row>
    <row r="3065" spans="4:4">
      <c r="D3065" s="146"/>
    </row>
    <row r="3066" spans="4:4">
      <c r="D3066" s="146"/>
    </row>
    <row r="3067" spans="4:4">
      <c r="D3067" s="146"/>
    </row>
    <row r="3068" spans="4:4">
      <c r="D3068" s="146"/>
    </row>
    <row r="3069" spans="4:4">
      <c r="D3069" s="146"/>
    </row>
    <row r="3070" spans="4:4">
      <c r="D3070" s="146"/>
    </row>
    <row r="3071" spans="4:4">
      <c r="D3071" s="146"/>
    </row>
    <row r="3072" spans="4:4">
      <c r="D3072" s="146"/>
    </row>
    <row r="3073" spans="4:4">
      <c r="D3073" s="146"/>
    </row>
    <row r="3074" spans="4:4">
      <c r="D3074" s="146"/>
    </row>
    <row r="3075" spans="4:4">
      <c r="D3075" s="146"/>
    </row>
    <row r="3076" spans="4:4">
      <c r="D3076" s="146"/>
    </row>
    <row r="3077" spans="4:4">
      <c r="D3077" s="146"/>
    </row>
    <row r="3078" spans="4:4">
      <c r="D3078" s="146"/>
    </row>
    <row r="3079" spans="4:4">
      <c r="D3079" s="146"/>
    </row>
    <row r="3080" spans="4:4">
      <c r="D3080" s="146"/>
    </row>
    <row r="3081" spans="4:4">
      <c r="D3081" s="146"/>
    </row>
    <row r="3082" spans="4:4">
      <c r="D3082" s="146"/>
    </row>
    <row r="3083" spans="4:4">
      <c r="D3083" s="146"/>
    </row>
    <row r="3084" spans="4:4">
      <c r="D3084" s="146"/>
    </row>
    <row r="3085" spans="4:4">
      <c r="D3085" s="146"/>
    </row>
    <row r="3086" spans="4:4">
      <c r="D3086" s="146"/>
    </row>
    <row r="3087" spans="4:4">
      <c r="D3087" s="146"/>
    </row>
    <row r="3088" spans="4:4">
      <c r="D3088" s="146"/>
    </row>
    <row r="3089" spans="4:4">
      <c r="D3089" s="146"/>
    </row>
    <row r="3090" spans="4:4">
      <c r="D3090" s="146"/>
    </row>
    <row r="3091" spans="4:4">
      <c r="D3091" s="146"/>
    </row>
    <row r="3092" spans="4:4">
      <c r="D3092" s="146"/>
    </row>
    <row r="3093" spans="4:4">
      <c r="D3093" s="146"/>
    </row>
    <row r="3094" spans="4:4">
      <c r="D3094" s="146"/>
    </row>
    <row r="3095" spans="4:4">
      <c r="D3095" s="146"/>
    </row>
    <row r="3096" spans="4:4">
      <c r="D3096" s="146"/>
    </row>
    <row r="3097" spans="4:4">
      <c r="D3097" s="146"/>
    </row>
    <row r="3098" spans="4:4">
      <c r="D3098" s="146"/>
    </row>
    <row r="3099" spans="4:4">
      <c r="D3099" s="146"/>
    </row>
    <row r="3100" spans="4:4">
      <c r="D3100" s="146"/>
    </row>
    <row r="3101" spans="4:4">
      <c r="D3101" s="146"/>
    </row>
    <row r="3102" spans="4:4">
      <c r="D3102" s="146"/>
    </row>
    <row r="3103" spans="4:4">
      <c r="D3103" s="146"/>
    </row>
    <row r="3104" spans="4:4">
      <c r="D3104" s="146"/>
    </row>
    <row r="3105" spans="4:4">
      <c r="D3105" s="146"/>
    </row>
    <row r="3106" spans="4:4">
      <c r="D3106" s="146"/>
    </row>
    <row r="3107" spans="4:4">
      <c r="D3107" s="146"/>
    </row>
    <row r="3108" spans="4:4">
      <c r="D3108" s="146"/>
    </row>
    <row r="3109" spans="4:4">
      <c r="D3109" s="146"/>
    </row>
    <row r="3110" spans="4:4">
      <c r="D3110" s="146"/>
    </row>
    <row r="3111" spans="4:4">
      <c r="D3111" s="146"/>
    </row>
    <row r="3112" spans="4:4">
      <c r="D3112" s="146"/>
    </row>
    <row r="3113" spans="4:4">
      <c r="D3113" s="146"/>
    </row>
    <row r="3114" spans="4:4">
      <c r="D3114" s="146"/>
    </row>
    <row r="3115" spans="4:4">
      <c r="D3115" s="146"/>
    </row>
    <row r="3116" spans="4:4">
      <c r="D3116" s="146"/>
    </row>
    <row r="3117" spans="4:4">
      <c r="D3117" s="146"/>
    </row>
    <row r="3118" spans="4:4">
      <c r="D3118" s="146"/>
    </row>
    <row r="3119" spans="4:4">
      <c r="D3119" s="146"/>
    </row>
    <row r="3120" spans="4:4">
      <c r="D3120" s="146"/>
    </row>
    <row r="3121" spans="4:4">
      <c r="D3121" s="146"/>
    </row>
    <row r="3122" spans="4:4">
      <c r="D3122" s="146"/>
    </row>
    <row r="3123" spans="4:4">
      <c r="D3123" s="146"/>
    </row>
    <row r="3124" spans="4:4">
      <c r="D3124" s="146"/>
    </row>
    <row r="3125" spans="4:4">
      <c r="D3125" s="146"/>
    </row>
    <row r="3126" spans="4:4">
      <c r="D3126" s="146"/>
    </row>
    <row r="3127" spans="4:4">
      <c r="D3127" s="146"/>
    </row>
    <row r="3128" spans="4:4">
      <c r="D3128" s="146"/>
    </row>
    <row r="3129" spans="4:4">
      <c r="D3129" s="146"/>
    </row>
    <row r="3130" spans="4:4">
      <c r="D3130" s="146"/>
    </row>
    <row r="3131" spans="4:4">
      <c r="D3131" s="146"/>
    </row>
    <row r="3132" spans="4:4">
      <c r="D3132" s="146"/>
    </row>
    <row r="3133" spans="4:4">
      <c r="D3133" s="146"/>
    </row>
    <row r="3134" spans="4:4">
      <c r="D3134" s="146"/>
    </row>
    <row r="3135" spans="4:4">
      <c r="D3135" s="146"/>
    </row>
    <row r="3136" spans="4:4">
      <c r="D3136" s="146"/>
    </row>
    <row r="3137" spans="4:4">
      <c r="D3137" s="146"/>
    </row>
    <row r="3138" spans="4:4">
      <c r="D3138" s="146"/>
    </row>
    <row r="3139" spans="4:4">
      <c r="D3139" s="146"/>
    </row>
    <row r="3140" spans="4:4">
      <c r="D3140" s="146"/>
    </row>
    <row r="3141" spans="4:4">
      <c r="D3141" s="146"/>
    </row>
    <row r="3142" spans="4:4">
      <c r="D3142" s="146"/>
    </row>
    <row r="3143" spans="4:4">
      <c r="D3143" s="146"/>
    </row>
    <row r="3144" spans="4:4">
      <c r="D3144" s="146"/>
    </row>
    <row r="3145" spans="4:4">
      <c r="D3145" s="146"/>
    </row>
    <row r="3146" spans="4:4">
      <c r="D3146" s="146"/>
    </row>
    <row r="3147" spans="4:4">
      <c r="D3147" s="146"/>
    </row>
    <row r="3148" spans="4:4">
      <c r="D3148" s="146"/>
    </row>
    <row r="3149" spans="4:4">
      <c r="D3149" s="146"/>
    </row>
    <row r="3150" spans="4:4">
      <c r="D3150" s="146"/>
    </row>
    <row r="3151" spans="4:4">
      <c r="D3151" s="146"/>
    </row>
    <row r="3152" spans="4:4">
      <c r="D3152" s="146"/>
    </row>
    <row r="3153" spans="4:4">
      <c r="D3153" s="146"/>
    </row>
    <row r="3154" spans="4:4">
      <c r="D3154" s="146"/>
    </row>
    <row r="3155" spans="4:4">
      <c r="D3155" s="146"/>
    </row>
    <row r="3156" spans="4:4">
      <c r="D3156" s="146"/>
    </row>
    <row r="3157" spans="4:4">
      <c r="D3157" s="146"/>
    </row>
    <row r="3158" spans="4:4">
      <c r="D3158" s="146"/>
    </row>
    <row r="3159" spans="4:4">
      <c r="D3159" s="146"/>
    </row>
    <row r="3160" spans="4:4">
      <c r="D3160" s="146"/>
    </row>
    <row r="3161" spans="4:4">
      <c r="D3161" s="146"/>
    </row>
    <row r="3162" spans="4:4">
      <c r="D3162" s="146"/>
    </row>
    <row r="3163" spans="4:4">
      <c r="D3163" s="146"/>
    </row>
    <row r="3164" spans="4:4">
      <c r="D3164" s="146"/>
    </row>
    <row r="3165" spans="4:4">
      <c r="D3165" s="146"/>
    </row>
    <row r="3166" spans="4:4">
      <c r="D3166" s="146"/>
    </row>
    <row r="3167" spans="4:4">
      <c r="D3167" s="146"/>
    </row>
    <row r="3168" spans="4:4">
      <c r="D3168" s="146"/>
    </row>
    <row r="3169" spans="4:4">
      <c r="D3169" s="146"/>
    </row>
    <row r="3170" spans="4:4">
      <c r="D3170" s="146"/>
    </row>
    <row r="3171" spans="4:4">
      <c r="D3171" s="146"/>
    </row>
    <row r="3172" spans="4:4">
      <c r="D3172" s="146"/>
    </row>
    <row r="3173" spans="4:4">
      <c r="D3173" s="146"/>
    </row>
    <row r="3174" spans="4:4">
      <c r="D3174" s="146"/>
    </row>
    <row r="3175" spans="4:4">
      <c r="D3175" s="146"/>
    </row>
    <row r="3176" spans="4:4">
      <c r="D3176" s="146"/>
    </row>
    <row r="3177" spans="4:4">
      <c r="D3177" s="146"/>
    </row>
    <row r="3178" spans="4:4">
      <c r="D3178" s="146"/>
    </row>
    <row r="3179" spans="4:4">
      <c r="D3179" s="146"/>
    </row>
    <row r="3180" spans="4:4">
      <c r="D3180" s="146"/>
    </row>
    <row r="3181" spans="4:4">
      <c r="D3181" s="146"/>
    </row>
    <row r="3182" spans="4:4">
      <c r="D3182" s="146"/>
    </row>
    <row r="3183" spans="4:4">
      <c r="D3183" s="146"/>
    </row>
    <row r="3184" spans="4:4">
      <c r="D3184" s="146"/>
    </row>
    <row r="3185" spans="4:4">
      <c r="D3185" s="146"/>
    </row>
    <row r="3186" spans="4:4">
      <c r="D3186" s="146"/>
    </row>
    <row r="3187" spans="4:4">
      <c r="D3187" s="146"/>
    </row>
    <row r="3188" spans="4:4">
      <c r="D3188" s="146"/>
    </row>
    <row r="3189" spans="4:4">
      <c r="D3189" s="146"/>
    </row>
    <row r="3190" spans="4:4">
      <c r="D3190" s="146"/>
    </row>
    <row r="3191" spans="4:4">
      <c r="D3191" s="146"/>
    </row>
    <row r="3192" spans="4:4">
      <c r="D3192" s="146"/>
    </row>
    <row r="3193" spans="4:4">
      <c r="D3193" s="146"/>
    </row>
    <row r="3194" spans="4:4">
      <c r="D3194" s="146"/>
    </row>
    <row r="3195" spans="4:4">
      <c r="D3195" s="146"/>
    </row>
    <row r="3196" spans="4:4">
      <c r="D3196" s="146"/>
    </row>
    <row r="3197" spans="4:4">
      <c r="D3197" s="146"/>
    </row>
    <row r="3198" spans="4:4">
      <c r="D3198" s="146"/>
    </row>
    <row r="3199" spans="4:4">
      <c r="D3199" s="146"/>
    </row>
    <row r="3200" spans="4:4">
      <c r="D3200" s="146"/>
    </row>
    <row r="3201" spans="4:4">
      <c r="D3201" s="146"/>
    </row>
    <row r="3202" spans="4:4">
      <c r="D3202" s="146"/>
    </row>
    <row r="3203" spans="4:4">
      <c r="D3203" s="146"/>
    </row>
    <row r="3204" spans="4:4">
      <c r="D3204" s="146"/>
    </row>
    <row r="3205" spans="4:4">
      <c r="D3205" s="146"/>
    </row>
    <row r="3206" spans="4:4">
      <c r="D3206" s="146"/>
    </row>
    <row r="3207" spans="4:4">
      <c r="D3207" s="146"/>
    </row>
    <row r="3208" spans="4:4">
      <c r="D3208" s="146"/>
    </row>
    <row r="3209" spans="4:4">
      <c r="D3209" s="146"/>
    </row>
    <row r="3210" spans="4:4">
      <c r="D3210" s="146"/>
    </row>
    <row r="3211" spans="4:4">
      <c r="D3211" s="146"/>
    </row>
    <row r="3212" spans="4:4">
      <c r="D3212" s="146"/>
    </row>
    <row r="3213" spans="4:4">
      <c r="D3213" s="146"/>
    </row>
    <row r="3214" spans="4:4">
      <c r="D3214" s="146"/>
    </row>
    <row r="3215" spans="4:4">
      <c r="D3215" s="146"/>
    </row>
    <row r="3216" spans="4:4">
      <c r="D3216" s="146"/>
    </row>
    <row r="3217" spans="4:4">
      <c r="D3217" s="146"/>
    </row>
    <row r="3218" spans="4:4">
      <c r="D3218" s="146"/>
    </row>
    <row r="3219" spans="4:4">
      <c r="D3219" s="146"/>
    </row>
    <row r="3220" spans="4:4">
      <c r="D3220" s="146"/>
    </row>
    <row r="3221" spans="4:4">
      <c r="D3221" s="146"/>
    </row>
    <row r="3222" spans="4:4">
      <c r="D3222" s="146"/>
    </row>
    <row r="3223" spans="4:4">
      <c r="D3223" s="146"/>
    </row>
    <row r="3224" spans="4:4">
      <c r="D3224" s="146"/>
    </row>
    <row r="3225" spans="4:4">
      <c r="D3225" s="146"/>
    </row>
    <row r="3226" spans="4:4">
      <c r="D3226" s="146"/>
    </row>
    <row r="3227" spans="4:4">
      <c r="D3227" s="146"/>
    </row>
    <row r="3228" spans="4:4">
      <c r="D3228" s="146"/>
    </row>
    <row r="3229" spans="4:4">
      <c r="D3229" s="146"/>
    </row>
    <row r="3230" spans="4:4">
      <c r="D3230" s="146"/>
    </row>
    <row r="3231" spans="4:4">
      <c r="D3231" s="146"/>
    </row>
    <row r="3232" spans="4:4">
      <c r="D3232" s="146"/>
    </row>
    <row r="3233" spans="4:4">
      <c r="D3233" s="146"/>
    </row>
    <row r="3234" spans="4:4">
      <c r="D3234" s="146"/>
    </row>
    <row r="3235" spans="4:4">
      <c r="D3235" s="146"/>
    </row>
    <row r="3236" spans="4:4">
      <c r="D3236" s="146"/>
    </row>
    <row r="3237" spans="4:4">
      <c r="D3237" s="146"/>
    </row>
    <row r="3238" spans="4:4">
      <c r="D3238" s="146"/>
    </row>
    <row r="3239" spans="4:4">
      <c r="D3239" s="146"/>
    </row>
    <row r="3240" spans="4:4">
      <c r="D3240" s="146"/>
    </row>
    <row r="3241" spans="4:4">
      <c r="D3241" s="146"/>
    </row>
    <row r="3242" spans="4:4">
      <c r="D3242" s="146"/>
    </row>
    <row r="3243" spans="4:4">
      <c r="D3243" s="146"/>
    </row>
    <row r="3244" spans="4:4">
      <c r="D3244" s="146"/>
    </row>
    <row r="3245" spans="4:4">
      <c r="D3245" s="146"/>
    </row>
    <row r="3246" spans="4:4">
      <c r="D3246" s="146"/>
    </row>
    <row r="3247" spans="4:4">
      <c r="D3247" s="146"/>
    </row>
    <row r="3248" spans="4:4">
      <c r="D3248" s="146"/>
    </row>
    <row r="3249" spans="4:4">
      <c r="D3249" s="146"/>
    </row>
    <row r="3250" spans="4:4">
      <c r="D3250" s="146"/>
    </row>
    <row r="3251" spans="4:4">
      <c r="D3251" s="146"/>
    </row>
    <row r="3252" spans="4:4">
      <c r="D3252" s="146"/>
    </row>
    <row r="3253" spans="4:4">
      <c r="D3253" s="146"/>
    </row>
    <row r="3254" spans="4:4">
      <c r="D3254" s="146"/>
    </row>
    <row r="3255" spans="4:4">
      <c r="D3255" s="146"/>
    </row>
    <row r="3256" spans="4:4">
      <c r="D3256" s="146"/>
    </row>
    <row r="3257" spans="4:4">
      <c r="D3257" s="146"/>
    </row>
    <row r="3258" spans="4:4">
      <c r="D3258" s="146"/>
    </row>
    <row r="3259" spans="4:4">
      <c r="D3259" s="146"/>
    </row>
    <row r="3260" spans="4:4">
      <c r="D3260" s="146"/>
    </row>
    <row r="3261" spans="4:4">
      <c r="D3261" s="146"/>
    </row>
    <row r="3262" spans="4:4">
      <c r="D3262" s="146"/>
    </row>
    <row r="3263" spans="4:4">
      <c r="D3263" s="146"/>
    </row>
    <row r="3264" spans="4:4">
      <c r="D3264" s="146"/>
    </row>
    <row r="3265" spans="4:4">
      <c r="D3265" s="146"/>
    </row>
    <row r="3266" spans="4:4">
      <c r="D3266" s="146"/>
    </row>
    <row r="3267" spans="4:4">
      <c r="D3267" s="146"/>
    </row>
    <row r="3268" spans="4:4">
      <c r="D3268" s="146"/>
    </row>
    <row r="3269" spans="4:4">
      <c r="D3269" s="146"/>
    </row>
    <row r="3270" spans="4:4">
      <c r="D3270" s="146"/>
    </row>
    <row r="3271" spans="4:4">
      <c r="D3271" s="146"/>
    </row>
    <row r="3272" spans="4:4">
      <c r="D3272" s="146"/>
    </row>
    <row r="3273" spans="4:4">
      <c r="D3273" s="146"/>
    </row>
    <row r="3274" spans="4:4">
      <c r="D3274" s="146"/>
    </row>
    <row r="3275" spans="4:4">
      <c r="D3275" s="146"/>
    </row>
    <row r="3276" spans="4:4">
      <c r="D3276" s="146"/>
    </row>
    <row r="3277" spans="4:4">
      <c r="D3277" s="146"/>
    </row>
    <row r="3278" spans="4:4">
      <c r="D3278" s="146"/>
    </row>
    <row r="3279" spans="4:4">
      <c r="D3279" s="146"/>
    </row>
    <row r="3280" spans="4:4">
      <c r="D3280" s="146"/>
    </row>
    <row r="3281" spans="4:4">
      <c r="D3281" s="146"/>
    </row>
    <row r="3282" spans="4:4">
      <c r="D3282" s="146"/>
    </row>
    <row r="3283" spans="4:4">
      <c r="D3283" s="146"/>
    </row>
    <row r="3284" spans="4:4">
      <c r="D3284" s="146"/>
    </row>
    <row r="3285" spans="4:4">
      <c r="D3285" s="146"/>
    </row>
    <row r="3286" spans="4:4">
      <c r="D3286" s="146"/>
    </row>
    <row r="3287" spans="4:4">
      <c r="D3287" s="146"/>
    </row>
    <row r="3288" spans="4:4">
      <c r="D3288" s="146"/>
    </row>
    <row r="3289" spans="4:4">
      <c r="D3289" s="146"/>
    </row>
    <row r="3290" spans="4:4">
      <c r="D3290" s="146"/>
    </row>
    <row r="3291" spans="4:4">
      <c r="D3291" s="146"/>
    </row>
    <row r="3292" spans="4:4">
      <c r="D3292" s="146"/>
    </row>
    <row r="3293" spans="4:4">
      <c r="D3293" s="146"/>
    </row>
    <row r="3294" spans="4:4">
      <c r="D3294" s="146"/>
    </row>
    <row r="3295" spans="4:4">
      <c r="D3295" s="146"/>
    </row>
    <row r="3296" spans="4:4">
      <c r="D3296" s="146"/>
    </row>
    <row r="3297" spans="4:4">
      <c r="D3297" s="146"/>
    </row>
    <row r="3298" spans="4:4">
      <c r="D3298" s="146"/>
    </row>
    <row r="3299" spans="4:4">
      <c r="D3299" s="146"/>
    </row>
    <row r="3300" spans="4:4">
      <c r="D3300" s="146"/>
    </row>
    <row r="3301" spans="4:4">
      <c r="D3301" s="146"/>
    </row>
    <row r="3302" spans="4:4">
      <c r="D3302" s="146"/>
    </row>
    <row r="3303" spans="4:4">
      <c r="D3303" s="146"/>
    </row>
    <row r="3304" spans="4:4">
      <c r="D3304" s="146"/>
    </row>
    <row r="3305" spans="4:4">
      <c r="D3305" s="146"/>
    </row>
    <row r="3306" spans="4:4">
      <c r="D3306" s="146"/>
    </row>
    <row r="3307" spans="4:4">
      <c r="D3307" s="146"/>
    </row>
    <row r="3308" spans="4:4">
      <c r="D3308" s="146"/>
    </row>
    <row r="3309" spans="4:4">
      <c r="D3309" s="146"/>
    </row>
    <row r="3310" spans="4:4">
      <c r="D3310" s="146"/>
    </row>
    <row r="3311" spans="4:4">
      <c r="D3311" s="146"/>
    </row>
    <row r="3312" spans="4:4">
      <c r="D3312" s="146"/>
    </row>
    <row r="3313" spans="4:4">
      <c r="D3313" s="146"/>
    </row>
    <row r="3314" spans="4:4">
      <c r="D3314" s="146"/>
    </row>
    <row r="3315" spans="4:4">
      <c r="D3315" s="146"/>
    </row>
    <row r="3316" spans="4:4">
      <c r="D3316" s="146"/>
    </row>
    <row r="3317" spans="4:4">
      <c r="D3317" s="146"/>
    </row>
    <row r="3318" spans="4:4">
      <c r="D3318" s="146"/>
    </row>
    <row r="3319" spans="4:4">
      <c r="D3319" s="146"/>
    </row>
    <row r="3320" spans="4:4">
      <c r="D3320" s="146"/>
    </row>
    <row r="3321" spans="4:4">
      <c r="D3321" s="146"/>
    </row>
    <row r="3322" spans="4:4">
      <c r="D3322" s="146"/>
    </row>
    <row r="3323" spans="4:4">
      <c r="D3323" s="146"/>
    </row>
    <row r="3324" spans="4:4">
      <c r="D3324" s="146"/>
    </row>
    <row r="3325" spans="4:4">
      <c r="D3325" s="146"/>
    </row>
    <row r="3326" spans="4:4">
      <c r="D3326" s="146"/>
    </row>
    <row r="3327" spans="4:4">
      <c r="D3327" s="146"/>
    </row>
    <row r="3328" spans="4:4">
      <c r="D3328" s="146"/>
    </row>
    <row r="3329" spans="4:4">
      <c r="D3329" s="146"/>
    </row>
    <row r="3330" spans="4:4">
      <c r="D3330" s="146"/>
    </row>
    <row r="3331" spans="4:4">
      <c r="D3331" s="146"/>
    </row>
    <row r="3332" spans="4:4">
      <c r="D3332" s="146"/>
    </row>
    <row r="3333" spans="4:4">
      <c r="D3333" s="146"/>
    </row>
    <row r="3334" spans="4:4">
      <c r="D3334" s="146"/>
    </row>
    <row r="3335" spans="4:4">
      <c r="D3335" s="146"/>
    </row>
    <row r="3336" spans="4:4">
      <c r="D3336" s="146"/>
    </row>
    <row r="3337" spans="4:4">
      <c r="D3337" s="146"/>
    </row>
    <row r="3338" spans="4:4">
      <c r="D3338" s="146"/>
    </row>
    <row r="3339" spans="4:4">
      <c r="D3339" s="146"/>
    </row>
    <row r="3340" spans="4:4">
      <c r="D3340" s="146"/>
    </row>
    <row r="3341" spans="4:4">
      <c r="D3341" s="146"/>
    </row>
    <row r="3342" spans="4:4">
      <c r="D3342" s="146"/>
    </row>
    <row r="3343" spans="4:4">
      <c r="D3343" s="146"/>
    </row>
    <row r="3344" spans="4:4">
      <c r="D3344" s="146"/>
    </row>
    <row r="3345" spans="4:4">
      <c r="D3345" s="146"/>
    </row>
    <row r="3346" spans="4:4">
      <c r="D3346" s="146"/>
    </row>
    <row r="3347" spans="4:4">
      <c r="D3347" s="146"/>
    </row>
    <row r="3348" spans="4:4">
      <c r="D3348" s="146"/>
    </row>
    <row r="3349" spans="4:4">
      <c r="D3349" s="146"/>
    </row>
    <row r="3350" spans="4:4">
      <c r="D3350" s="146"/>
    </row>
    <row r="3351" spans="4:4">
      <c r="D3351" s="146"/>
    </row>
    <row r="3352" spans="4:4">
      <c r="D3352" s="146"/>
    </row>
    <row r="3353" spans="4:4">
      <c r="D3353" s="146"/>
    </row>
    <row r="3354" spans="4:4">
      <c r="D3354" s="146"/>
    </row>
    <row r="3355" spans="4:4">
      <c r="D3355" s="146"/>
    </row>
    <row r="3356" spans="4:4">
      <c r="D3356" s="146"/>
    </row>
    <row r="3357" spans="4:4">
      <c r="D3357" s="146"/>
    </row>
    <row r="3358" spans="4:4">
      <c r="D3358" s="146"/>
    </row>
    <row r="3359" spans="4:4">
      <c r="D3359" s="146"/>
    </row>
    <row r="3360" spans="4:4">
      <c r="D3360" s="146"/>
    </row>
    <row r="3361" spans="4:4">
      <c r="D3361" s="146"/>
    </row>
    <row r="3362" spans="4:4">
      <c r="D3362" s="146"/>
    </row>
    <row r="3363" spans="4:4">
      <c r="D3363" s="146"/>
    </row>
    <row r="3364" spans="4:4">
      <c r="D3364" s="146"/>
    </row>
    <row r="3365" spans="4:4">
      <c r="D3365" s="146"/>
    </row>
    <row r="3366" spans="4:4">
      <c r="D3366" s="146"/>
    </row>
    <row r="3367" spans="4:4">
      <c r="D3367" s="146"/>
    </row>
    <row r="3368" spans="4:4">
      <c r="D3368" s="146"/>
    </row>
    <row r="3369" spans="4:4">
      <c r="D3369" s="146"/>
    </row>
    <row r="3370" spans="4:4">
      <c r="D3370" s="146"/>
    </row>
    <row r="3371" spans="4:4">
      <c r="D3371" s="146"/>
    </row>
    <row r="3372" spans="4:4">
      <c r="D3372" s="146"/>
    </row>
    <row r="3373" spans="4:4">
      <c r="D3373" s="146"/>
    </row>
    <row r="3374" spans="4:4">
      <c r="D3374" s="146"/>
    </row>
    <row r="3375" spans="4:4">
      <c r="D3375" s="146"/>
    </row>
    <row r="3376" spans="4:4">
      <c r="D3376" s="146"/>
    </row>
    <row r="3377" spans="4:4">
      <c r="D3377" s="146"/>
    </row>
    <row r="3378" spans="4:4">
      <c r="D3378" s="146"/>
    </row>
    <row r="3379" spans="4:4">
      <c r="D3379" s="146"/>
    </row>
    <row r="3380" spans="4:4">
      <c r="D3380" s="146"/>
    </row>
    <row r="3381" spans="4:4">
      <c r="D3381" s="146"/>
    </row>
    <row r="3382" spans="4:4">
      <c r="D3382" s="146"/>
    </row>
    <row r="3383" spans="4:4">
      <c r="D3383" s="146"/>
    </row>
    <row r="3384" spans="4:4">
      <c r="D3384" s="146"/>
    </row>
    <row r="3385" spans="4:4">
      <c r="D3385" s="146"/>
    </row>
    <row r="3386" spans="4:4">
      <c r="D3386" s="146"/>
    </row>
    <row r="3387" spans="4:4">
      <c r="D3387" s="146"/>
    </row>
    <row r="3388" spans="4:4">
      <c r="D3388" s="146"/>
    </row>
    <row r="3389" spans="4:4">
      <c r="D3389" s="146"/>
    </row>
    <row r="3390" spans="4:4">
      <c r="D3390" s="146"/>
    </row>
    <row r="3391" spans="4:4">
      <c r="D3391" s="146"/>
    </row>
    <row r="3392" spans="4:4">
      <c r="D3392" s="146"/>
    </row>
    <row r="3393" spans="4:4">
      <c r="D3393" s="146"/>
    </row>
    <row r="3394" spans="4:4">
      <c r="D3394" s="146"/>
    </row>
    <row r="3395" spans="4:4">
      <c r="D3395" s="146"/>
    </row>
    <row r="3396" spans="4:4">
      <c r="D3396" s="146"/>
    </row>
    <row r="3397" spans="4:4">
      <c r="D3397" s="146"/>
    </row>
    <row r="3398" spans="4:4">
      <c r="D3398" s="146"/>
    </row>
    <row r="3399" spans="4:4">
      <c r="D3399" s="146"/>
    </row>
    <row r="3400" spans="4:4">
      <c r="D3400" s="146"/>
    </row>
    <row r="3401" spans="4:4">
      <c r="D3401" s="146"/>
    </row>
    <row r="3402" spans="4:4">
      <c r="D3402" s="146"/>
    </row>
    <row r="3403" spans="4:4">
      <c r="D3403" s="146"/>
    </row>
    <row r="3404" spans="4:4">
      <c r="D3404" s="146"/>
    </row>
    <row r="3405" spans="4:4">
      <c r="D3405" s="146"/>
    </row>
    <row r="3406" spans="4:4">
      <c r="D3406" s="146"/>
    </row>
    <row r="3407" spans="4:4">
      <c r="D3407" s="146"/>
    </row>
    <row r="3408" spans="4:4">
      <c r="D3408" s="146"/>
    </row>
    <row r="3409" spans="4:4">
      <c r="D3409" s="146"/>
    </row>
    <row r="3410" spans="4:4">
      <c r="D3410" s="146"/>
    </row>
    <row r="3411" spans="4:4">
      <c r="D3411" s="146"/>
    </row>
    <row r="3412" spans="4:4">
      <c r="D3412" s="146"/>
    </row>
    <row r="3413" spans="4:4">
      <c r="D3413" s="146"/>
    </row>
    <row r="3414" spans="4:4">
      <c r="D3414" s="146"/>
    </row>
    <row r="3415" spans="4:4">
      <c r="D3415" s="146"/>
    </row>
    <row r="3416" spans="4:4">
      <c r="D3416" s="146"/>
    </row>
    <row r="3417" spans="4:4">
      <c r="D3417" s="146"/>
    </row>
    <row r="3418" spans="4:4">
      <c r="D3418" s="146"/>
    </row>
    <row r="3419" spans="4:4">
      <c r="D3419" s="146"/>
    </row>
    <row r="3420" spans="4:4">
      <c r="D3420" s="146"/>
    </row>
    <row r="3421" spans="4:4">
      <c r="D3421" s="146"/>
    </row>
    <row r="3422" spans="4:4">
      <c r="D3422" s="146"/>
    </row>
    <row r="3423" spans="4:4">
      <c r="D3423" s="146"/>
    </row>
    <row r="3424" spans="4:4">
      <c r="D3424" s="146"/>
    </row>
    <row r="3425" spans="4:4">
      <c r="D3425" s="146"/>
    </row>
    <row r="3426" spans="4:4">
      <c r="D3426" s="146"/>
    </row>
    <row r="3427" spans="4:4">
      <c r="D3427" s="146"/>
    </row>
    <row r="3428" spans="4:4">
      <c r="D3428" s="146"/>
    </row>
    <row r="3429" spans="4:4">
      <c r="D3429" s="146"/>
    </row>
    <row r="3430" spans="4:4">
      <c r="D3430" s="146"/>
    </row>
    <row r="3431" spans="4:4">
      <c r="D3431" s="146"/>
    </row>
    <row r="3432" spans="4:4">
      <c r="D3432" s="146"/>
    </row>
    <row r="3433" spans="4:4">
      <c r="D3433" s="146"/>
    </row>
    <row r="3434" spans="4:4">
      <c r="D3434" s="146"/>
    </row>
    <row r="3435" spans="4:4">
      <c r="D3435" s="146"/>
    </row>
    <row r="3436" spans="4:4">
      <c r="D3436" s="146"/>
    </row>
    <row r="3437" spans="4:4">
      <c r="D3437" s="146"/>
    </row>
    <row r="3438" spans="4:4">
      <c r="D3438" s="146"/>
    </row>
    <row r="3439" spans="4:4">
      <c r="D3439" s="146"/>
    </row>
    <row r="3440" spans="4:4">
      <c r="D3440" s="146"/>
    </row>
    <row r="3441" spans="4:4">
      <c r="D3441" s="146"/>
    </row>
    <row r="3442" spans="4:4">
      <c r="D3442" s="146"/>
    </row>
    <row r="3443" spans="4:4">
      <c r="D3443" s="146"/>
    </row>
    <row r="3444" spans="4:4">
      <c r="D3444" s="146"/>
    </row>
    <row r="3445" spans="4:4">
      <c r="D3445" s="146"/>
    </row>
    <row r="3446" spans="4:4">
      <c r="D3446" s="146"/>
    </row>
    <row r="3447" spans="4:4">
      <c r="D3447" s="146"/>
    </row>
    <row r="3448" spans="4:4">
      <c r="D3448" s="146"/>
    </row>
    <row r="3449" spans="4:4">
      <c r="D3449" s="146"/>
    </row>
    <row r="3450" spans="4:4">
      <c r="D3450" s="146"/>
    </row>
    <row r="3451" spans="4:4">
      <c r="D3451" s="146"/>
    </row>
    <row r="3452" spans="4:4">
      <c r="D3452" s="146"/>
    </row>
    <row r="3453" spans="4:4">
      <c r="D3453" s="146"/>
    </row>
    <row r="3454" spans="4:4">
      <c r="D3454" s="146"/>
    </row>
    <row r="3455" spans="4:4">
      <c r="D3455" s="146"/>
    </row>
    <row r="3456" spans="4:4">
      <c r="D3456" s="146"/>
    </row>
    <row r="3457" spans="4:4">
      <c r="D3457" s="146"/>
    </row>
    <row r="3458" spans="4:4">
      <c r="D3458" s="146"/>
    </row>
    <row r="3459" spans="4:4">
      <c r="D3459" s="146"/>
    </row>
    <row r="3460" spans="4:4">
      <c r="D3460" s="146"/>
    </row>
    <row r="3461" spans="4:4">
      <c r="D3461" s="146"/>
    </row>
    <row r="3462" spans="4:4">
      <c r="D3462" s="146"/>
    </row>
    <row r="3463" spans="4:4">
      <c r="D3463" s="146"/>
    </row>
    <row r="3464" spans="4:4">
      <c r="D3464" s="146"/>
    </row>
    <row r="3465" spans="4:4">
      <c r="D3465" s="146"/>
    </row>
    <row r="3466" spans="4:4">
      <c r="D3466" s="146"/>
    </row>
    <row r="3467" spans="4:4">
      <c r="D3467" s="146"/>
    </row>
    <row r="3468" spans="4:4">
      <c r="D3468" s="146"/>
    </row>
    <row r="3469" spans="4:4">
      <c r="D3469" s="146"/>
    </row>
    <row r="3470" spans="4:4">
      <c r="D3470" s="146"/>
    </row>
    <row r="3471" spans="4:4">
      <c r="D3471" s="146"/>
    </row>
    <row r="3472" spans="4:4">
      <c r="D3472" s="146"/>
    </row>
    <row r="3473" spans="4:4">
      <c r="D3473" s="146"/>
    </row>
    <row r="3474" spans="4:4">
      <c r="D3474" s="146"/>
    </row>
    <row r="3475" spans="4:4">
      <c r="D3475" s="146"/>
    </row>
    <row r="3476" spans="4:4">
      <c r="D3476" s="146"/>
    </row>
    <row r="3477" spans="4:4">
      <c r="D3477" s="146"/>
    </row>
    <row r="3478" spans="4:4">
      <c r="D3478" s="146"/>
    </row>
    <row r="3479" spans="4:4">
      <c r="D3479" s="146"/>
    </row>
    <row r="3480" spans="4:4">
      <c r="D3480" s="146"/>
    </row>
    <row r="3481" spans="4:4">
      <c r="D3481" s="146"/>
    </row>
    <row r="3482" spans="4:4">
      <c r="D3482" s="146"/>
    </row>
    <row r="3483" spans="4:4">
      <c r="D3483" s="146"/>
    </row>
    <row r="3484" spans="4:4">
      <c r="D3484" s="146"/>
    </row>
    <row r="3485" spans="4:4">
      <c r="D3485" s="146"/>
    </row>
    <row r="3486" spans="4:4">
      <c r="D3486" s="146"/>
    </row>
    <row r="3487" spans="4:4">
      <c r="D3487" s="146"/>
    </row>
    <row r="3488" spans="4:4">
      <c r="D3488" s="146"/>
    </row>
    <row r="3489" spans="4:4">
      <c r="D3489" s="146"/>
    </row>
    <row r="3490" spans="4:4">
      <c r="D3490" s="146"/>
    </row>
    <row r="3491" spans="4:4">
      <c r="D3491" s="146"/>
    </row>
    <row r="3492" spans="4:4">
      <c r="D3492" s="146"/>
    </row>
    <row r="3493" spans="4:4">
      <c r="D3493" s="146"/>
    </row>
    <row r="3494" spans="4:4">
      <c r="D3494" s="146"/>
    </row>
    <row r="3495" spans="4:4">
      <c r="D3495" s="146"/>
    </row>
    <row r="3496" spans="4:4">
      <c r="D3496" s="146"/>
    </row>
    <row r="3497" spans="4:4">
      <c r="D3497" s="146"/>
    </row>
    <row r="3498" spans="4:4">
      <c r="D3498" s="146"/>
    </row>
    <row r="3499" spans="4:4">
      <c r="D3499" s="146"/>
    </row>
    <row r="3500" spans="4:4">
      <c r="D3500" s="146"/>
    </row>
    <row r="3501" spans="4:4">
      <c r="D3501" s="146"/>
    </row>
    <row r="3502" spans="4:4">
      <c r="D3502" s="146"/>
    </row>
    <row r="3503" spans="4:4">
      <c r="D3503" s="146"/>
    </row>
    <row r="3504" spans="4:4">
      <c r="D3504" s="146"/>
    </row>
    <row r="3505" spans="4:4">
      <c r="D3505" s="146"/>
    </row>
    <row r="3506" spans="4:4">
      <c r="D3506" s="146"/>
    </row>
    <row r="3507" spans="4:4">
      <c r="D3507" s="146"/>
    </row>
    <row r="3508" spans="4:4">
      <c r="D3508" s="146"/>
    </row>
    <row r="3509" spans="4:4">
      <c r="D3509" s="146"/>
    </row>
    <row r="3510" spans="4:4">
      <c r="D3510" s="146"/>
    </row>
    <row r="3511" spans="4:4">
      <c r="D3511" s="146"/>
    </row>
    <row r="3512" spans="4:4">
      <c r="D3512" s="146"/>
    </row>
    <row r="3513" spans="4:4">
      <c r="D3513" s="146"/>
    </row>
    <row r="3514" spans="4:4">
      <c r="D3514" s="146"/>
    </row>
    <row r="3515" spans="4:4">
      <c r="D3515" s="146"/>
    </row>
    <row r="3516" spans="4:4">
      <c r="D3516" s="146"/>
    </row>
    <row r="3517" spans="4:4">
      <c r="D3517" s="146"/>
    </row>
    <row r="3518" spans="4:4">
      <c r="D3518" s="146"/>
    </row>
    <row r="3519" spans="4:4">
      <c r="D3519" s="146"/>
    </row>
    <row r="3520" spans="4:4">
      <c r="D3520" s="146"/>
    </row>
    <row r="3521" spans="4:4">
      <c r="D3521" s="146"/>
    </row>
    <row r="3522" spans="4:4">
      <c r="D3522" s="146"/>
    </row>
    <row r="3523" spans="4:4">
      <c r="D3523" s="146"/>
    </row>
    <row r="3524" spans="4:4">
      <c r="D3524" s="146"/>
    </row>
    <row r="3525" spans="4:4">
      <c r="D3525" s="146"/>
    </row>
    <row r="3526" spans="4:4">
      <c r="D3526" s="146"/>
    </row>
    <row r="3527" spans="4:4">
      <c r="D3527" s="146"/>
    </row>
    <row r="3528" spans="4:4">
      <c r="D3528" s="146"/>
    </row>
    <row r="3529" spans="4:4">
      <c r="D3529" s="146"/>
    </row>
    <row r="3530" spans="4:4">
      <c r="D3530" s="146"/>
    </row>
    <row r="3531" spans="4:4">
      <c r="D3531" s="146"/>
    </row>
    <row r="3532" spans="4:4">
      <c r="D3532" s="146"/>
    </row>
    <row r="3533" spans="4:4">
      <c r="D3533" s="146"/>
    </row>
    <row r="3534" spans="4:4">
      <c r="D3534" s="146"/>
    </row>
    <row r="3535" spans="4:4">
      <c r="D3535" s="146"/>
    </row>
    <row r="3536" spans="4:4">
      <c r="D3536" s="146"/>
    </row>
    <row r="3537" spans="4:4">
      <c r="D3537" s="146"/>
    </row>
    <row r="3538" spans="4:4">
      <c r="D3538" s="146"/>
    </row>
    <row r="3539" spans="4:4">
      <c r="D3539" s="146"/>
    </row>
    <row r="3540" spans="4:4">
      <c r="D3540" s="146"/>
    </row>
    <row r="3541" spans="4:4">
      <c r="D3541" s="146"/>
    </row>
    <row r="3542" spans="4:4">
      <c r="D3542" s="146"/>
    </row>
    <row r="3543" spans="4:4">
      <c r="D3543" s="146"/>
    </row>
    <row r="3544" spans="4:4">
      <c r="D3544" s="146"/>
    </row>
    <row r="3545" spans="4:4">
      <c r="D3545" s="146"/>
    </row>
    <row r="3546" spans="4:4">
      <c r="D3546" s="146"/>
    </row>
    <row r="3547" spans="4:4">
      <c r="D3547" s="146"/>
    </row>
    <row r="3548" spans="4:4">
      <c r="D3548" s="146"/>
    </row>
    <row r="3549" spans="4:4">
      <c r="D3549" s="146"/>
    </row>
    <row r="3550" spans="4:4">
      <c r="D3550" s="146"/>
    </row>
    <row r="3551" spans="4:4">
      <c r="D3551" s="146"/>
    </row>
    <row r="3552" spans="4:4">
      <c r="D3552" s="146"/>
    </row>
    <row r="3553" spans="4:4">
      <c r="D3553" s="146"/>
    </row>
    <row r="3554" spans="4:4">
      <c r="D3554" s="146"/>
    </row>
    <row r="3555" spans="4:4">
      <c r="D3555" s="146"/>
    </row>
    <row r="3556" spans="4:4">
      <c r="D3556" s="146"/>
    </row>
    <row r="3557" spans="4:4">
      <c r="D3557" s="146"/>
    </row>
    <row r="3558" spans="4:4">
      <c r="D3558" s="146"/>
    </row>
    <row r="3559" spans="4:4">
      <c r="D3559" s="146"/>
    </row>
    <row r="3560" spans="4:4">
      <c r="D3560" s="146"/>
    </row>
    <row r="3561" spans="4:4">
      <c r="D3561" s="146"/>
    </row>
    <row r="3562" spans="4:4">
      <c r="D3562" s="146"/>
    </row>
    <row r="3563" spans="4:4">
      <c r="D3563" s="146"/>
    </row>
    <row r="3564" spans="4:4">
      <c r="D3564" s="146"/>
    </row>
    <row r="3565" spans="4:4">
      <c r="D3565" s="146"/>
    </row>
    <row r="3566" spans="4:4">
      <c r="D3566" s="146"/>
    </row>
    <row r="3567" spans="4:4">
      <c r="D3567" s="146"/>
    </row>
    <row r="3568" spans="4:4">
      <c r="D3568" s="146"/>
    </row>
    <row r="3569" spans="4:4">
      <c r="D3569" s="146"/>
    </row>
    <row r="3570" spans="4:4">
      <c r="D3570" s="146"/>
    </row>
    <row r="3571" spans="4:4">
      <c r="D3571" s="146"/>
    </row>
    <row r="3572" spans="4:4">
      <c r="D3572" s="146"/>
    </row>
    <row r="3573" spans="4:4">
      <c r="D3573" s="146"/>
    </row>
    <row r="3574" spans="4:4">
      <c r="D3574" s="146"/>
    </row>
    <row r="3575" spans="4:4">
      <c r="D3575" s="146"/>
    </row>
    <row r="3576" spans="4:4">
      <c r="D3576" s="146"/>
    </row>
    <row r="3577" spans="4:4">
      <c r="D3577" s="146"/>
    </row>
    <row r="3578" spans="4:4">
      <c r="D3578" s="146"/>
    </row>
    <row r="3579" spans="4:4">
      <c r="D3579" s="146"/>
    </row>
    <row r="3580" spans="4:4">
      <c r="D3580" s="146"/>
    </row>
    <row r="3581" spans="4:4">
      <c r="D3581" s="146"/>
    </row>
    <row r="3582" spans="4:4">
      <c r="D3582" s="146"/>
    </row>
    <row r="3583" spans="4:4">
      <c r="D3583" s="146"/>
    </row>
    <row r="3584" spans="4:4">
      <c r="D3584" s="146"/>
    </row>
    <row r="3585" spans="4:4">
      <c r="D3585" s="146"/>
    </row>
    <row r="3586" spans="4:4">
      <c r="D3586" s="146"/>
    </row>
    <row r="3587" spans="4:4">
      <c r="D3587" s="146"/>
    </row>
    <row r="3588" spans="4:4">
      <c r="D3588" s="146"/>
    </row>
    <row r="3589" spans="4:4">
      <c r="D3589" s="146"/>
    </row>
    <row r="3590" spans="4:4">
      <c r="D3590" s="146"/>
    </row>
    <row r="3591" spans="4:4">
      <c r="D3591" s="146"/>
    </row>
    <row r="3592" spans="4:4">
      <c r="D3592" s="146"/>
    </row>
    <row r="3593" spans="4:4">
      <c r="D3593" s="146"/>
    </row>
    <row r="3594" spans="4:4">
      <c r="D3594" s="146"/>
    </row>
    <row r="3595" spans="4:4">
      <c r="D3595" s="146"/>
    </row>
    <row r="3596" spans="4:4">
      <c r="D3596" s="146"/>
    </row>
    <row r="3597" spans="4:4">
      <c r="D3597" s="146"/>
    </row>
    <row r="3598" spans="4:4">
      <c r="D3598" s="146"/>
    </row>
    <row r="3599" spans="4:4">
      <c r="D3599" s="146"/>
    </row>
    <row r="3600" spans="4:4">
      <c r="D3600" s="146"/>
    </row>
    <row r="3601" spans="4:4">
      <c r="D3601" s="146"/>
    </row>
    <row r="3602" spans="4:4">
      <c r="D3602" s="146"/>
    </row>
    <row r="3603" spans="4:4">
      <c r="D3603" s="146"/>
    </row>
    <row r="3604" spans="4:4">
      <c r="D3604" s="146"/>
    </row>
    <row r="3605" spans="4:4">
      <c r="D3605" s="146"/>
    </row>
    <row r="3606" spans="4:4">
      <c r="D3606" s="146"/>
    </row>
    <row r="3607" spans="4:4">
      <c r="D3607" s="146"/>
    </row>
    <row r="3608" spans="4:4">
      <c r="D3608" s="146"/>
    </row>
    <row r="3609" spans="4:4">
      <c r="D3609" s="146"/>
    </row>
    <row r="3610" spans="4:4">
      <c r="D3610" s="146"/>
    </row>
    <row r="3611" spans="4:4">
      <c r="D3611" s="146"/>
    </row>
    <row r="3612" spans="4:4">
      <c r="D3612" s="146"/>
    </row>
    <row r="3613" spans="4:4">
      <c r="D3613" s="146"/>
    </row>
    <row r="3614" spans="4:4">
      <c r="D3614" s="146"/>
    </row>
    <row r="3615" spans="4:4">
      <c r="D3615" s="146"/>
    </row>
    <row r="3616" spans="4:4">
      <c r="D3616" s="146"/>
    </row>
    <row r="3617" spans="4:4">
      <c r="D3617" s="146"/>
    </row>
    <row r="3618" spans="4:4">
      <c r="D3618" s="146"/>
    </row>
    <row r="3619" spans="4:4">
      <c r="D3619" s="146"/>
    </row>
    <row r="3620" spans="4:4">
      <c r="D3620" s="146"/>
    </row>
    <row r="3621" spans="4:4">
      <c r="D3621" s="146"/>
    </row>
    <row r="3622" spans="4:4">
      <c r="D3622" s="146"/>
    </row>
    <row r="3623" spans="4:4">
      <c r="D3623" s="146"/>
    </row>
    <row r="3624" spans="4:4">
      <c r="D3624" s="146"/>
    </row>
    <row r="3625" spans="4:4">
      <c r="D3625" s="146"/>
    </row>
    <row r="3626" spans="4:4">
      <c r="D3626" s="146"/>
    </row>
    <row r="3627" spans="4:4">
      <c r="D3627" s="146"/>
    </row>
    <row r="3628" spans="4:4">
      <c r="D3628" s="146"/>
    </row>
    <row r="3629" spans="4:4">
      <c r="D3629" s="146"/>
    </row>
    <row r="3630" spans="4:4">
      <c r="D3630" s="146"/>
    </row>
    <row r="3631" spans="4:4">
      <c r="D3631" s="146"/>
    </row>
    <row r="3632" spans="4:4">
      <c r="D3632" s="146"/>
    </row>
    <row r="3633" spans="4:4">
      <c r="D3633" s="146"/>
    </row>
    <row r="3634" spans="4:4">
      <c r="D3634" s="146"/>
    </row>
    <row r="3635" spans="4:4">
      <c r="D3635" s="146"/>
    </row>
    <row r="3636" spans="4:4">
      <c r="D3636" s="146"/>
    </row>
    <row r="3637" spans="4:4">
      <c r="D3637" s="146"/>
    </row>
    <row r="3638" spans="4:4">
      <c r="D3638" s="146"/>
    </row>
    <row r="3639" spans="4:4">
      <c r="D3639" s="146"/>
    </row>
    <row r="3640" spans="4:4">
      <c r="D3640" s="146"/>
    </row>
    <row r="3641" spans="4:4">
      <c r="D3641" s="146"/>
    </row>
    <row r="3642" spans="4:4">
      <c r="D3642" s="146"/>
    </row>
    <row r="3643" spans="4:4">
      <c r="D3643" s="146"/>
    </row>
    <row r="3644" spans="4:4">
      <c r="D3644" s="146"/>
    </row>
    <row r="3645" spans="4:4">
      <c r="D3645" s="146"/>
    </row>
    <row r="3646" spans="4:4">
      <c r="D3646" s="146"/>
    </row>
    <row r="3647" spans="4:4">
      <c r="D3647" s="146"/>
    </row>
    <row r="3648" spans="4:4">
      <c r="D3648" s="146"/>
    </row>
    <row r="3649" spans="4:4">
      <c r="D3649" s="146"/>
    </row>
    <row r="3650" spans="4:4">
      <c r="D3650" s="146"/>
    </row>
    <row r="3651" spans="4:4">
      <c r="D3651" s="146"/>
    </row>
    <row r="3652" spans="4:4">
      <c r="D3652" s="146"/>
    </row>
    <row r="3653" spans="4:4">
      <c r="D3653" s="146"/>
    </row>
    <row r="3654" spans="4:4">
      <c r="D3654" s="146"/>
    </row>
    <row r="3655" spans="4:4">
      <c r="D3655" s="146"/>
    </row>
    <row r="3656" spans="4:4">
      <c r="D3656" s="146"/>
    </row>
    <row r="3657" spans="4:4">
      <c r="D3657" s="146"/>
    </row>
    <row r="3658" spans="4:4">
      <c r="D3658" s="146"/>
    </row>
    <row r="3659" spans="4:4">
      <c r="D3659" s="146"/>
    </row>
    <row r="3660" spans="4:4">
      <c r="D3660" s="146"/>
    </row>
    <row r="3661" spans="4:4">
      <c r="D3661" s="146"/>
    </row>
    <row r="3662" spans="4:4">
      <c r="D3662" s="146"/>
    </row>
    <row r="3663" spans="4:4">
      <c r="D3663" s="146"/>
    </row>
    <row r="3664" spans="4:4">
      <c r="D3664" s="146"/>
    </row>
    <row r="3665" spans="4:4">
      <c r="D3665" s="146"/>
    </row>
    <row r="3666" spans="4:4">
      <c r="D3666" s="146"/>
    </row>
    <row r="3667" spans="4:4">
      <c r="D3667" s="146"/>
    </row>
    <row r="3668" spans="4:4">
      <c r="D3668" s="146"/>
    </row>
    <row r="3669" spans="4:4">
      <c r="D3669" s="146"/>
    </row>
    <row r="3670" spans="4:4">
      <c r="D3670" s="146"/>
    </row>
    <row r="3671" spans="4:4">
      <c r="D3671" s="146"/>
    </row>
    <row r="3672" spans="4:4">
      <c r="D3672" s="146"/>
    </row>
    <row r="3673" spans="4:4">
      <c r="D3673" s="146"/>
    </row>
    <row r="3674" spans="4:4">
      <c r="D3674" s="146"/>
    </row>
    <row r="3675" spans="4:4">
      <c r="D3675" s="146"/>
    </row>
    <row r="3676" spans="4:4">
      <c r="D3676" s="146"/>
    </row>
    <row r="3677" spans="4:4">
      <c r="D3677" s="146"/>
    </row>
    <row r="3678" spans="4:4">
      <c r="D3678" s="146"/>
    </row>
    <row r="3679" spans="4:4">
      <c r="D3679" s="146"/>
    </row>
    <row r="3680" spans="4:4">
      <c r="D3680" s="146"/>
    </row>
    <row r="3681" spans="4:4">
      <c r="D3681" s="146"/>
    </row>
    <row r="3682" spans="4:4">
      <c r="D3682" s="146"/>
    </row>
    <row r="3683" spans="4:4">
      <c r="D3683" s="146"/>
    </row>
    <row r="3684" spans="4:4">
      <c r="D3684" s="146"/>
    </row>
    <row r="3685" spans="4:4">
      <c r="D3685" s="146"/>
    </row>
    <row r="3686" spans="4:4">
      <c r="D3686" s="146"/>
    </row>
    <row r="3687" spans="4:4">
      <c r="D3687" s="146"/>
    </row>
    <row r="3688" spans="4:4">
      <c r="D3688" s="146"/>
    </row>
    <row r="3689" spans="4:4">
      <c r="D3689" s="146"/>
    </row>
    <row r="3690" spans="4:4">
      <c r="D3690" s="146"/>
    </row>
    <row r="3691" spans="4:4">
      <c r="D3691" s="146"/>
    </row>
    <row r="3692" spans="4:4">
      <c r="D3692" s="146"/>
    </row>
    <row r="3693" spans="4:4">
      <c r="D3693" s="146"/>
    </row>
    <row r="3694" spans="4:4">
      <c r="D3694" s="146"/>
    </row>
    <row r="3695" spans="4:4">
      <c r="D3695" s="146"/>
    </row>
    <row r="3696" spans="4:4">
      <c r="D3696" s="146"/>
    </row>
    <row r="3697" spans="4:4">
      <c r="D3697" s="146"/>
    </row>
    <row r="3698" spans="4:4">
      <c r="D3698" s="146"/>
    </row>
    <row r="3699" spans="4:4">
      <c r="D3699" s="146"/>
    </row>
    <row r="3700" spans="4:4">
      <c r="D3700" s="146"/>
    </row>
    <row r="3701" spans="4:4">
      <c r="D3701" s="146"/>
    </row>
    <row r="3702" spans="4:4">
      <c r="D3702" s="146"/>
    </row>
    <row r="3703" spans="4:4">
      <c r="D3703" s="146"/>
    </row>
    <row r="3704" spans="4:4">
      <c r="D3704" s="146"/>
    </row>
    <row r="3705" spans="4:4">
      <c r="D3705" s="146"/>
    </row>
    <row r="3706" spans="4:4">
      <c r="D3706" s="146"/>
    </row>
    <row r="3707" spans="4:4">
      <c r="D3707" s="146"/>
    </row>
    <row r="3708" spans="4:4">
      <c r="D3708" s="146"/>
    </row>
    <row r="3709" spans="4:4">
      <c r="D3709" s="146"/>
    </row>
    <row r="3710" spans="4:4">
      <c r="D3710" s="146"/>
    </row>
    <row r="3711" spans="4:4">
      <c r="D3711" s="146"/>
    </row>
    <row r="3712" spans="4:4">
      <c r="D3712" s="146"/>
    </row>
    <row r="3713" spans="4:4">
      <c r="D3713" s="146"/>
    </row>
    <row r="3714" spans="4:4">
      <c r="D3714" s="146"/>
    </row>
    <row r="3715" spans="4:4">
      <c r="D3715" s="146"/>
    </row>
    <row r="3716" spans="4:4">
      <c r="D3716" s="146"/>
    </row>
    <row r="3717" spans="4:4">
      <c r="D3717" s="146"/>
    </row>
    <row r="3718" spans="4:4">
      <c r="D3718" s="146"/>
    </row>
    <row r="3719" spans="4:4">
      <c r="D3719" s="146"/>
    </row>
    <row r="3720" spans="4:4">
      <c r="D3720" s="146"/>
    </row>
    <row r="3721" spans="4:4">
      <c r="D3721" s="146"/>
    </row>
    <row r="3722" spans="4:4">
      <c r="D3722" s="146"/>
    </row>
    <row r="3723" spans="4:4">
      <c r="D3723" s="146"/>
    </row>
    <row r="3724" spans="4:4">
      <c r="D3724" s="146"/>
    </row>
    <row r="3725" spans="4:4">
      <c r="D3725" s="146"/>
    </row>
    <row r="3726" spans="4:4">
      <c r="D3726" s="146"/>
    </row>
    <row r="3727" spans="4:4">
      <c r="D3727" s="146"/>
    </row>
    <row r="3728" spans="4:4">
      <c r="D3728" s="146"/>
    </row>
    <row r="3729" spans="4:4">
      <c r="D3729" s="146"/>
    </row>
    <row r="3730" spans="4:4">
      <c r="D3730" s="146"/>
    </row>
    <row r="3731" spans="4:4">
      <c r="D3731" s="146"/>
    </row>
    <row r="3732" spans="4:4">
      <c r="D3732" s="146"/>
    </row>
    <row r="3733" spans="4:4">
      <c r="D3733" s="146"/>
    </row>
    <row r="3734" spans="4:4">
      <c r="D3734" s="146"/>
    </row>
    <row r="3735" spans="4:4">
      <c r="D3735" s="146"/>
    </row>
    <row r="3736" spans="4:4">
      <c r="D3736" s="146"/>
    </row>
    <row r="3737" spans="4:4">
      <c r="D3737" s="146"/>
    </row>
    <row r="3738" spans="4:4">
      <c r="D3738" s="146"/>
    </row>
    <row r="3739" spans="4:4">
      <c r="D3739" s="146"/>
    </row>
    <row r="3740" spans="4:4">
      <c r="D3740" s="146"/>
    </row>
    <row r="3741" spans="4:4">
      <c r="D3741" s="146"/>
    </row>
    <row r="3742" spans="4:4">
      <c r="D3742" s="146"/>
    </row>
    <row r="3743" spans="4:4">
      <c r="D3743" s="146"/>
    </row>
    <row r="3744" spans="4:4">
      <c r="D3744" s="146"/>
    </row>
    <row r="3745" spans="4:4">
      <c r="D3745" s="146"/>
    </row>
    <row r="3746" spans="4:4">
      <c r="D3746" s="146"/>
    </row>
    <row r="3747" spans="4:4">
      <c r="D3747" s="146"/>
    </row>
    <row r="3748" spans="4:4">
      <c r="D3748" s="146"/>
    </row>
    <row r="3749" spans="4:4">
      <c r="D3749" s="146"/>
    </row>
    <row r="3750" spans="4:4">
      <c r="D3750" s="146"/>
    </row>
    <row r="3751" spans="4:4">
      <c r="D3751" s="146"/>
    </row>
    <row r="3752" spans="4:4">
      <c r="D3752" s="146"/>
    </row>
    <row r="3753" spans="4:4">
      <c r="D3753" s="146"/>
    </row>
    <row r="3754" spans="4:4">
      <c r="D3754" s="146"/>
    </row>
    <row r="3755" spans="4:4">
      <c r="D3755" s="146"/>
    </row>
    <row r="3756" spans="4:4">
      <c r="D3756" s="146"/>
    </row>
    <row r="3757" spans="4:4">
      <c r="D3757" s="146"/>
    </row>
    <row r="3758" spans="4:4">
      <c r="D3758" s="146"/>
    </row>
    <row r="3759" spans="4:4">
      <c r="D3759" s="146"/>
    </row>
    <row r="3760" spans="4:4">
      <c r="D3760" s="146"/>
    </row>
    <row r="3761" spans="4:4">
      <c r="D3761" s="146"/>
    </row>
    <row r="3762" spans="4:4">
      <c r="D3762" s="146"/>
    </row>
    <row r="3763" spans="4:4">
      <c r="D3763" s="146"/>
    </row>
    <row r="3764" spans="4:4">
      <c r="D3764" s="146"/>
    </row>
    <row r="3765" spans="4:4">
      <c r="D3765" s="146"/>
    </row>
    <row r="3766" spans="4:4">
      <c r="D3766" s="146"/>
    </row>
    <row r="3767" spans="4:4">
      <c r="D3767" s="146"/>
    </row>
    <row r="3768" spans="4:4">
      <c r="D3768" s="146"/>
    </row>
    <row r="3769" spans="4:4">
      <c r="D3769" s="146"/>
    </row>
    <row r="3770" spans="4:4">
      <c r="D3770" s="146"/>
    </row>
    <row r="3771" spans="4:4">
      <c r="D3771" s="146"/>
    </row>
    <row r="3772" spans="4:4">
      <c r="D3772" s="146"/>
    </row>
    <row r="3773" spans="4:4">
      <c r="D3773" s="146"/>
    </row>
    <row r="3774" spans="4:4">
      <c r="D3774" s="146"/>
    </row>
    <row r="3775" spans="4:4">
      <c r="D3775" s="146"/>
    </row>
    <row r="3776" spans="4:4">
      <c r="D3776" s="146"/>
    </row>
    <row r="3777" spans="4:4">
      <c r="D3777" s="146"/>
    </row>
    <row r="3778" spans="4:4">
      <c r="D3778" s="146"/>
    </row>
    <row r="3779" spans="4:4">
      <c r="D3779" s="146"/>
    </row>
    <row r="3780" spans="4:4">
      <c r="D3780" s="146"/>
    </row>
    <row r="3781" spans="4:4">
      <c r="D3781" s="146"/>
    </row>
    <row r="3782" spans="4:4">
      <c r="D3782" s="146"/>
    </row>
    <row r="3783" spans="4:4">
      <c r="D3783" s="146"/>
    </row>
    <row r="3784" spans="4:4">
      <c r="D3784" s="146"/>
    </row>
    <row r="3785" spans="4:4">
      <c r="D3785" s="146"/>
    </row>
    <row r="3786" spans="4:4">
      <c r="D3786" s="146"/>
    </row>
    <row r="3787" spans="4:4">
      <c r="D3787" s="146"/>
    </row>
    <row r="3788" spans="4:4">
      <c r="D3788" s="146"/>
    </row>
    <row r="3789" spans="4:4">
      <c r="D3789" s="146"/>
    </row>
    <row r="3790" spans="4:4">
      <c r="D3790" s="146"/>
    </row>
    <row r="3791" spans="4:4">
      <c r="D3791" s="146"/>
    </row>
    <row r="3792" spans="4:4">
      <c r="D3792" s="146"/>
    </row>
    <row r="3793" spans="4:4">
      <c r="D3793" s="146"/>
    </row>
    <row r="3794" spans="4:4">
      <c r="D3794" s="146"/>
    </row>
    <row r="3795" spans="4:4">
      <c r="D3795" s="146"/>
    </row>
    <row r="3796" spans="4:4">
      <c r="D3796" s="146"/>
    </row>
    <row r="3797" spans="4:4">
      <c r="D3797" s="146"/>
    </row>
    <row r="3798" spans="4:4">
      <c r="D3798" s="146"/>
    </row>
    <row r="3799" spans="4:4">
      <c r="D3799" s="146"/>
    </row>
    <row r="3800" spans="4:4">
      <c r="D3800" s="146"/>
    </row>
    <row r="3801" spans="4:4">
      <c r="D3801" s="146"/>
    </row>
    <row r="3802" spans="4:4">
      <c r="D3802" s="146"/>
    </row>
    <row r="3803" spans="4:4">
      <c r="D3803" s="146"/>
    </row>
    <row r="3804" spans="4:4">
      <c r="D3804" s="146"/>
    </row>
    <row r="3805" spans="4:4">
      <c r="D3805" s="146"/>
    </row>
    <row r="3806" spans="4:4">
      <c r="D3806" s="146"/>
    </row>
    <row r="3807" spans="4:4">
      <c r="D3807" s="146"/>
    </row>
    <row r="3808" spans="4:4">
      <c r="D3808" s="146"/>
    </row>
    <row r="3809" spans="4:4">
      <c r="D3809" s="146"/>
    </row>
    <row r="3810" spans="4:4">
      <c r="D3810" s="146"/>
    </row>
    <row r="3811" spans="4:4">
      <c r="D3811" s="146"/>
    </row>
    <row r="3812" spans="4:4">
      <c r="D3812" s="146"/>
    </row>
    <row r="3813" spans="4:4">
      <c r="D3813" s="146"/>
    </row>
    <row r="3814" spans="4:4">
      <c r="D3814" s="146"/>
    </row>
    <row r="3815" spans="4:4">
      <c r="D3815" s="146"/>
    </row>
    <row r="3816" spans="4:4">
      <c r="D3816" s="146"/>
    </row>
    <row r="3817" spans="4:4">
      <c r="D3817" s="146"/>
    </row>
    <row r="3818" spans="4:4">
      <c r="D3818" s="146"/>
    </row>
    <row r="3819" spans="4:4">
      <c r="D3819" s="146"/>
    </row>
    <row r="3820" spans="4:4">
      <c r="D3820" s="146"/>
    </row>
    <row r="3821" spans="4:4">
      <c r="D3821" s="146"/>
    </row>
    <row r="3822" spans="4:4">
      <c r="D3822" s="146"/>
    </row>
    <row r="3823" spans="4:4">
      <c r="D3823" s="146"/>
    </row>
    <row r="3824" spans="4:4">
      <c r="D3824" s="146"/>
    </row>
    <row r="3825" spans="4:4">
      <c r="D3825" s="146"/>
    </row>
    <row r="3826" spans="4:4">
      <c r="D3826" s="146"/>
    </row>
    <row r="3827" spans="4:4">
      <c r="D3827" s="146"/>
    </row>
    <row r="3828" spans="4:4">
      <c r="D3828" s="146"/>
    </row>
    <row r="3829" spans="4:4">
      <c r="D3829" s="146"/>
    </row>
    <row r="3830" spans="4:4">
      <c r="D3830" s="146"/>
    </row>
    <row r="3831" spans="4:4">
      <c r="D3831" s="146"/>
    </row>
    <row r="3832" spans="4:4">
      <c r="D3832" s="146"/>
    </row>
    <row r="3833" spans="4:4">
      <c r="D3833" s="146"/>
    </row>
    <row r="3834" spans="4:4">
      <c r="D3834" s="146"/>
    </row>
    <row r="3835" spans="4:4">
      <c r="D3835" s="146"/>
    </row>
    <row r="3836" spans="4:4">
      <c r="D3836" s="146"/>
    </row>
    <row r="3837" spans="4:4">
      <c r="D3837" s="146"/>
    </row>
    <row r="3838" spans="4:4">
      <c r="D3838" s="146"/>
    </row>
    <row r="3839" spans="4:4">
      <c r="D3839" s="146"/>
    </row>
    <row r="3840" spans="4:4">
      <c r="D3840" s="146"/>
    </row>
    <row r="3841" spans="4:4">
      <c r="D3841" s="146"/>
    </row>
    <row r="3842" spans="4:4">
      <c r="D3842" s="146"/>
    </row>
    <row r="3843" spans="4:4">
      <c r="D3843" s="146"/>
    </row>
    <row r="3844" spans="4:4">
      <c r="D3844" s="146"/>
    </row>
    <row r="3845" spans="4:4">
      <c r="D3845" s="146"/>
    </row>
    <row r="3846" spans="4:4">
      <c r="D3846" s="146"/>
    </row>
    <row r="3847" spans="4:4">
      <c r="D3847" s="146"/>
    </row>
    <row r="3848" spans="4:4">
      <c r="D3848" s="146"/>
    </row>
    <row r="3849" spans="4:4">
      <c r="D3849" s="146"/>
    </row>
    <row r="3850" spans="4:4">
      <c r="D3850" s="146"/>
    </row>
    <row r="3851" spans="4:4">
      <c r="D3851" s="146"/>
    </row>
    <row r="3852" spans="4:4">
      <c r="D3852" s="146"/>
    </row>
    <row r="3853" spans="4:4">
      <c r="D3853" s="146"/>
    </row>
    <row r="3854" spans="4:4">
      <c r="D3854" s="146"/>
    </row>
    <row r="3855" spans="4:4">
      <c r="D3855" s="146"/>
    </row>
    <row r="3856" spans="4:4">
      <c r="D3856" s="146"/>
    </row>
    <row r="3857" spans="4:4">
      <c r="D3857" s="146"/>
    </row>
    <row r="3858" spans="4:4">
      <c r="D3858" s="146"/>
    </row>
    <row r="3859" spans="4:4">
      <c r="D3859" s="146"/>
    </row>
    <row r="3860" spans="4:4">
      <c r="D3860" s="146"/>
    </row>
    <row r="3861" spans="4:4">
      <c r="D3861" s="146"/>
    </row>
    <row r="3862" spans="4:4">
      <c r="D3862" s="146"/>
    </row>
    <row r="3863" spans="4:4">
      <c r="D3863" s="146"/>
    </row>
    <row r="3864" spans="4:4">
      <c r="D3864" s="146"/>
    </row>
    <row r="3865" spans="4:4">
      <c r="D3865" s="146"/>
    </row>
    <row r="3866" spans="4:4">
      <c r="D3866" s="146"/>
    </row>
    <row r="3867" spans="4:4">
      <c r="D3867" s="146"/>
    </row>
    <row r="3868" spans="4:4">
      <c r="D3868" s="146"/>
    </row>
    <row r="3869" spans="4:4">
      <c r="D3869" s="146"/>
    </row>
    <row r="3870" spans="4:4">
      <c r="D3870" s="146"/>
    </row>
    <row r="3871" spans="4:4">
      <c r="D3871" s="146"/>
    </row>
    <row r="3872" spans="4:4">
      <c r="D3872" s="146"/>
    </row>
    <row r="3873" spans="4:4">
      <c r="D3873" s="146"/>
    </row>
    <row r="3874" spans="4:4">
      <c r="D3874" s="146"/>
    </row>
    <row r="3875" spans="4:4">
      <c r="D3875" s="146"/>
    </row>
    <row r="3876" spans="4:4">
      <c r="D3876" s="146"/>
    </row>
    <row r="3877" spans="4:4">
      <c r="D3877" s="146"/>
    </row>
    <row r="3878" spans="4:4">
      <c r="D3878" s="146"/>
    </row>
    <row r="3879" spans="4:4">
      <c r="D3879" s="146"/>
    </row>
    <row r="3880" spans="4:4">
      <c r="D3880" s="146"/>
    </row>
    <row r="3881" spans="4:4">
      <c r="D3881" s="146"/>
    </row>
    <row r="3882" spans="4:4">
      <c r="D3882" s="146"/>
    </row>
    <row r="3883" spans="4:4">
      <c r="D3883" s="146"/>
    </row>
    <row r="3884" spans="4:4">
      <c r="D3884" s="146"/>
    </row>
    <row r="3885" spans="4:4">
      <c r="D3885" s="146"/>
    </row>
    <row r="3886" spans="4:4">
      <c r="D3886" s="146"/>
    </row>
    <row r="3887" spans="4:4">
      <c r="D3887" s="146"/>
    </row>
    <row r="3888" spans="4:4">
      <c r="D3888" s="146"/>
    </row>
    <row r="3889" spans="4:4">
      <c r="D3889" s="146"/>
    </row>
    <row r="3890" spans="4:4">
      <c r="D3890" s="146"/>
    </row>
    <row r="3891" spans="4:4">
      <c r="D3891" s="146"/>
    </row>
    <row r="3892" spans="4:4">
      <c r="D3892" s="146"/>
    </row>
    <row r="3893" spans="4:4">
      <c r="D3893" s="146"/>
    </row>
    <row r="3894" spans="4:4">
      <c r="D3894" s="146"/>
    </row>
    <row r="3895" spans="4:4">
      <c r="D3895" s="146"/>
    </row>
    <row r="3896" spans="4:4">
      <c r="D3896" s="146"/>
    </row>
    <row r="3897" spans="4:4">
      <c r="D3897" s="146"/>
    </row>
    <row r="3898" spans="4:4">
      <c r="D3898" s="146"/>
    </row>
    <row r="3899" spans="4:4">
      <c r="D3899" s="146"/>
    </row>
    <row r="3900" spans="4:4">
      <c r="D3900" s="146"/>
    </row>
    <row r="3901" spans="4:4">
      <c r="D3901" s="146"/>
    </row>
    <row r="3902" spans="4:4">
      <c r="D3902" s="146"/>
    </row>
    <row r="3903" spans="4:4">
      <c r="D3903" s="146"/>
    </row>
    <row r="3904" spans="4:4">
      <c r="D3904" s="146"/>
    </row>
    <row r="3905" spans="4:4">
      <c r="D3905" s="146"/>
    </row>
    <row r="3906" spans="4:4">
      <c r="D3906" s="146"/>
    </row>
    <row r="3907" spans="4:4">
      <c r="D3907" s="146"/>
    </row>
    <row r="3908" spans="4:4">
      <c r="D3908" s="146"/>
    </row>
    <row r="3909" spans="4:4">
      <c r="D3909" s="146"/>
    </row>
    <row r="3910" spans="4:4">
      <c r="D3910" s="146"/>
    </row>
    <row r="3911" spans="4:4">
      <c r="D3911" s="146"/>
    </row>
    <row r="3912" spans="4:4">
      <c r="D3912" s="146"/>
    </row>
    <row r="3913" spans="4:4">
      <c r="D3913" s="146"/>
    </row>
    <row r="3914" spans="4:4">
      <c r="D3914" s="146"/>
    </row>
    <row r="3915" spans="4:4">
      <c r="D3915" s="146"/>
    </row>
    <row r="3916" spans="4:4">
      <c r="D3916" s="146"/>
    </row>
    <row r="3917" spans="4:4">
      <c r="D3917" s="146"/>
    </row>
    <row r="3918" spans="4:4">
      <c r="D3918" s="146"/>
    </row>
    <row r="3919" spans="4:4">
      <c r="D3919" s="146"/>
    </row>
    <row r="3920" spans="4:4">
      <c r="D3920" s="146"/>
    </row>
    <row r="3921" spans="4:4">
      <c r="D3921" s="146"/>
    </row>
    <row r="3922" spans="4:4">
      <c r="D3922" s="146"/>
    </row>
    <row r="3923" spans="4:4">
      <c r="D3923" s="146"/>
    </row>
    <row r="3924" spans="4:4">
      <c r="D3924" s="146"/>
    </row>
    <row r="3925" spans="4:4">
      <c r="D3925" s="146"/>
    </row>
    <row r="3926" spans="4:4">
      <c r="D3926" s="146"/>
    </row>
    <row r="3927" spans="4:4">
      <c r="D3927" s="146"/>
    </row>
    <row r="3928" spans="4:4">
      <c r="D3928" s="146"/>
    </row>
    <row r="3929" spans="4:4">
      <c r="D3929" s="146"/>
    </row>
    <row r="3930" spans="4:4">
      <c r="D3930" s="146"/>
    </row>
    <row r="3931" spans="4:4">
      <c r="D3931" s="146"/>
    </row>
    <row r="3932" spans="4:4">
      <c r="D3932" s="146"/>
    </row>
    <row r="3933" spans="4:4">
      <c r="D3933" s="146"/>
    </row>
    <row r="3934" spans="4:4">
      <c r="D3934" s="146"/>
    </row>
    <row r="3935" spans="4:4">
      <c r="D3935" s="146"/>
    </row>
    <row r="3936" spans="4:4">
      <c r="D3936" s="146"/>
    </row>
    <row r="3937" spans="4:4">
      <c r="D3937" s="146"/>
    </row>
    <row r="3938" spans="4:4">
      <c r="D3938" s="146"/>
    </row>
    <row r="3939" spans="4:4">
      <c r="D3939" s="146"/>
    </row>
    <row r="3940" spans="4:4">
      <c r="D3940" s="146"/>
    </row>
    <row r="3941" spans="4:4">
      <c r="D3941" s="146"/>
    </row>
    <row r="3942" spans="4:4">
      <c r="D3942" s="146"/>
    </row>
    <row r="3943" spans="4:4">
      <c r="D3943" s="146"/>
    </row>
    <row r="3944" spans="4:4">
      <c r="D3944" s="146"/>
    </row>
    <row r="3945" spans="4:4">
      <c r="D3945" s="146"/>
    </row>
    <row r="3946" spans="4:4">
      <c r="D3946" s="146"/>
    </row>
    <row r="3947" spans="4:4">
      <c r="D3947" s="146"/>
    </row>
    <row r="3948" spans="4:4">
      <c r="D3948" s="146"/>
    </row>
    <row r="3949" spans="4:4">
      <c r="D3949" s="146"/>
    </row>
    <row r="3950" spans="4:4">
      <c r="D3950" s="146"/>
    </row>
    <row r="3951" spans="4:4">
      <c r="D3951" s="146"/>
    </row>
    <row r="3952" spans="4:4">
      <c r="D3952" s="146"/>
    </row>
    <row r="3953" spans="4:4">
      <c r="D3953" s="146"/>
    </row>
    <row r="3954" spans="4:4">
      <c r="D3954" s="146"/>
    </row>
    <row r="3955" spans="4:4">
      <c r="D3955" s="146"/>
    </row>
    <row r="3956" spans="4:4">
      <c r="D3956" s="146"/>
    </row>
    <row r="3957" spans="4:4">
      <c r="D3957" s="146"/>
    </row>
    <row r="3958" spans="4:4">
      <c r="D3958" s="146"/>
    </row>
    <row r="3959" spans="4:4">
      <c r="D3959" s="146"/>
    </row>
    <row r="3960" spans="4:4">
      <c r="D3960" s="146"/>
    </row>
    <row r="3961" spans="4:4">
      <c r="D3961" s="146"/>
    </row>
    <row r="3962" spans="4:4">
      <c r="D3962" s="146"/>
    </row>
    <row r="3963" spans="4:4">
      <c r="D3963" s="146"/>
    </row>
    <row r="3964" spans="4:4">
      <c r="D3964" s="146"/>
    </row>
    <row r="3965" spans="4:4">
      <c r="D3965" s="146"/>
    </row>
    <row r="3966" spans="4:4">
      <c r="D3966" s="146"/>
    </row>
    <row r="3967" spans="4:4">
      <c r="D3967" s="146"/>
    </row>
    <row r="3968" spans="4:4">
      <c r="D3968" s="146"/>
    </row>
    <row r="3969" spans="4:4">
      <c r="D3969" s="146"/>
    </row>
    <row r="3970" spans="4:4">
      <c r="D3970" s="146"/>
    </row>
    <row r="3971" spans="4:4">
      <c r="D3971" s="146"/>
    </row>
    <row r="3972" spans="4:4">
      <c r="D3972" s="146"/>
    </row>
    <row r="3973" spans="4:4">
      <c r="D3973" s="146"/>
    </row>
    <row r="3974" spans="4:4">
      <c r="D3974" s="146"/>
    </row>
    <row r="3975" spans="4:4">
      <c r="D3975" s="146"/>
    </row>
    <row r="3976" spans="4:4">
      <c r="D3976" s="146"/>
    </row>
    <row r="3977" spans="4:4">
      <c r="D3977" s="146"/>
    </row>
    <row r="3978" spans="4:4">
      <c r="D3978" s="146"/>
    </row>
    <row r="3979" spans="4:4">
      <c r="D3979" s="146"/>
    </row>
    <row r="3980" spans="4:4">
      <c r="D3980" s="146"/>
    </row>
    <row r="3981" spans="4:4">
      <c r="D3981" s="146"/>
    </row>
    <row r="3982" spans="4:4">
      <c r="D3982" s="146"/>
    </row>
    <row r="3983" spans="4:4">
      <c r="D3983" s="146"/>
    </row>
    <row r="3984" spans="4:4">
      <c r="D3984" s="146"/>
    </row>
    <row r="3985" spans="4:4">
      <c r="D3985" s="146"/>
    </row>
    <row r="3986" spans="4:4">
      <c r="D3986" s="146"/>
    </row>
    <row r="3987" spans="4:4">
      <c r="D3987" s="146"/>
    </row>
    <row r="3988" spans="4:4">
      <c r="D3988" s="146"/>
    </row>
    <row r="3989" spans="4:4">
      <c r="D3989" s="146"/>
    </row>
    <row r="3990" spans="4:4">
      <c r="D3990" s="146"/>
    </row>
    <row r="3991" spans="4:4">
      <c r="D3991" s="146"/>
    </row>
    <row r="3992" spans="4:4">
      <c r="D3992" s="146"/>
    </row>
    <row r="3993" spans="4:4">
      <c r="D3993" s="146"/>
    </row>
    <row r="3994" spans="4:4">
      <c r="D3994" s="146"/>
    </row>
    <row r="3995" spans="4:4">
      <c r="D3995" s="146"/>
    </row>
    <row r="3996" spans="4:4">
      <c r="D3996" s="146"/>
    </row>
    <row r="3997" spans="4:4">
      <c r="D3997" s="146"/>
    </row>
    <row r="3998" spans="4:4">
      <c r="D3998" s="146"/>
    </row>
    <row r="3999" spans="4:4">
      <c r="D3999" s="146"/>
    </row>
    <row r="4000" spans="4:4">
      <c r="D4000" s="146"/>
    </row>
    <row r="4001" spans="4:4">
      <c r="D4001" s="146"/>
    </row>
    <row r="4002" spans="4:4">
      <c r="D4002" s="146"/>
    </row>
    <row r="4003" spans="4:4">
      <c r="D4003" s="146"/>
    </row>
    <row r="4004" spans="4:4">
      <c r="D4004" s="146"/>
    </row>
    <row r="4005" spans="4:4">
      <c r="D4005" s="146"/>
    </row>
    <row r="4006" spans="4:4">
      <c r="D4006" s="146"/>
    </row>
    <row r="4007" spans="4:4">
      <c r="D4007" s="146"/>
    </row>
    <row r="4008" spans="4:4">
      <c r="D4008" s="146"/>
    </row>
    <row r="4009" spans="4:4">
      <c r="D4009" s="146"/>
    </row>
    <row r="4010" spans="4:4">
      <c r="D4010" s="146"/>
    </row>
    <row r="4011" spans="4:4">
      <c r="D4011" s="146"/>
    </row>
    <row r="4012" spans="4:4">
      <c r="D4012" s="146"/>
    </row>
    <row r="4013" spans="4:4">
      <c r="D4013" s="146"/>
    </row>
    <row r="4014" spans="4:4">
      <c r="D4014" s="146"/>
    </row>
    <row r="4015" spans="4:4">
      <c r="D4015" s="146"/>
    </row>
    <row r="4016" spans="4:4">
      <c r="D4016" s="146"/>
    </row>
    <row r="4017" spans="4:4">
      <c r="D4017" s="146"/>
    </row>
    <row r="4018" spans="4:4">
      <c r="D4018" s="146"/>
    </row>
    <row r="4019" spans="4:4">
      <c r="D4019" s="146"/>
    </row>
    <row r="4020" spans="4:4">
      <c r="D4020" s="146"/>
    </row>
    <row r="4021" spans="4:4">
      <c r="D4021" s="146"/>
    </row>
    <row r="4022" spans="4:4">
      <c r="D4022" s="146"/>
    </row>
    <row r="4023" spans="4:4">
      <c r="D4023" s="146"/>
    </row>
    <row r="4024" spans="4:4">
      <c r="D4024" s="146"/>
    </row>
    <row r="4025" spans="4:4">
      <c r="D4025" s="146"/>
    </row>
    <row r="4026" spans="4:4">
      <c r="D4026" s="146"/>
    </row>
    <row r="4027" spans="4:4">
      <c r="D4027" s="146"/>
    </row>
    <row r="4028" spans="4:4">
      <c r="D4028" s="146"/>
    </row>
    <row r="4029" spans="4:4">
      <c r="D4029" s="146"/>
    </row>
    <row r="4030" spans="4:4">
      <c r="D4030" s="146"/>
    </row>
    <row r="4031" spans="4:4">
      <c r="D4031" s="146"/>
    </row>
    <row r="4032" spans="4:4">
      <c r="D4032" s="146"/>
    </row>
    <row r="4033" spans="4:4">
      <c r="D4033" s="146"/>
    </row>
    <row r="4034" spans="4:4">
      <c r="D4034" s="146"/>
    </row>
    <row r="4035" spans="4:4">
      <c r="D4035" s="146"/>
    </row>
    <row r="4036" spans="4:4">
      <c r="D4036" s="146"/>
    </row>
    <row r="4037" spans="4:4">
      <c r="D4037" s="146"/>
    </row>
    <row r="4038" spans="4:4">
      <c r="D4038" s="146"/>
    </row>
    <row r="4039" spans="4:4">
      <c r="D4039" s="146"/>
    </row>
    <row r="4040" spans="4:4">
      <c r="D4040" s="146"/>
    </row>
    <row r="4041" spans="4:4">
      <c r="D4041" s="146"/>
    </row>
    <row r="4042" spans="4:4">
      <c r="D4042" s="146"/>
    </row>
    <row r="4043" spans="4:4">
      <c r="D4043" s="146"/>
    </row>
    <row r="4044" spans="4:4">
      <c r="D4044" s="146"/>
    </row>
    <row r="4045" spans="4:4">
      <c r="D4045" s="146"/>
    </row>
    <row r="4046" spans="4:4">
      <c r="D4046" s="146"/>
    </row>
    <row r="4047" spans="4:4">
      <c r="D4047" s="146"/>
    </row>
    <row r="4048" spans="4:4">
      <c r="D4048" s="146"/>
    </row>
    <row r="4049" spans="4:4">
      <c r="D4049" s="146"/>
    </row>
    <row r="4050" spans="4:4">
      <c r="D4050" s="146"/>
    </row>
    <row r="4051" spans="4:4">
      <c r="D4051" s="146"/>
    </row>
    <row r="4052" spans="4:4">
      <c r="D4052" s="146"/>
    </row>
    <row r="4053" spans="4:4">
      <c r="D4053" s="146"/>
    </row>
    <row r="4054" spans="4:4">
      <c r="D4054" s="146"/>
    </row>
    <row r="4055" spans="4:4">
      <c r="D4055" s="146"/>
    </row>
    <row r="4056" spans="4:4">
      <c r="D4056" s="146"/>
    </row>
    <row r="4057" spans="4:4">
      <c r="D4057" s="146"/>
    </row>
    <row r="4058" spans="4:4">
      <c r="D4058" s="146"/>
    </row>
    <row r="4059" spans="4:4">
      <c r="D4059" s="146"/>
    </row>
    <row r="4060" spans="4:4">
      <c r="D4060" s="146"/>
    </row>
    <row r="4061" spans="4:4">
      <c r="D4061" s="146"/>
    </row>
    <row r="4062" spans="4:4">
      <c r="D4062" s="146"/>
    </row>
    <row r="4063" spans="4:4">
      <c r="D4063" s="146"/>
    </row>
    <row r="4064" spans="4:4">
      <c r="D4064" s="146"/>
    </row>
    <row r="4065" spans="4:4">
      <c r="D4065" s="146"/>
    </row>
    <row r="4066" spans="4:4">
      <c r="D4066" s="146"/>
    </row>
    <row r="4067" spans="4:4">
      <c r="D4067" s="146"/>
    </row>
    <row r="4068" spans="4:4">
      <c r="D4068" s="146"/>
    </row>
    <row r="4069" spans="4:4">
      <c r="D4069" s="146"/>
    </row>
    <row r="4070" spans="4:4">
      <c r="D4070" s="146"/>
    </row>
    <row r="4071" spans="4:4">
      <c r="D4071" s="146"/>
    </row>
    <row r="4072" spans="4:4">
      <c r="D4072" s="146"/>
    </row>
    <row r="4073" spans="4:4">
      <c r="D4073" s="146"/>
    </row>
    <row r="4074" spans="4:4">
      <c r="D4074" s="146"/>
    </row>
    <row r="4075" spans="4:4">
      <c r="D4075" s="146"/>
    </row>
    <row r="4076" spans="4:4">
      <c r="D4076" s="146"/>
    </row>
    <row r="4077" spans="4:4">
      <c r="D4077" s="146"/>
    </row>
    <row r="4078" spans="4:4">
      <c r="D4078" s="146"/>
    </row>
    <row r="4079" spans="4:4">
      <c r="D4079" s="146"/>
    </row>
    <row r="4080" spans="4:4">
      <c r="D4080" s="146"/>
    </row>
    <row r="4081" spans="4:4">
      <c r="D4081" s="146"/>
    </row>
    <row r="4082" spans="4:4">
      <c r="D4082" s="146"/>
    </row>
    <row r="4083" spans="4:4">
      <c r="D4083" s="146"/>
    </row>
    <row r="4084" spans="4:4">
      <c r="D4084" s="146"/>
    </row>
    <row r="4085" spans="4:4">
      <c r="D4085" s="146"/>
    </row>
    <row r="4086" spans="4:4">
      <c r="D4086" s="146"/>
    </row>
    <row r="4087" spans="4:4">
      <c r="D4087" s="146"/>
    </row>
    <row r="4088" spans="4:4">
      <c r="D4088" s="146"/>
    </row>
    <row r="4089" spans="4:4">
      <c r="D4089" s="146"/>
    </row>
    <row r="4090" spans="4:4">
      <c r="D4090" s="146"/>
    </row>
    <row r="4091" spans="4:4">
      <c r="D4091" s="146"/>
    </row>
    <row r="4092" spans="4:4">
      <c r="D4092" s="146"/>
    </row>
    <row r="4093" spans="4:4">
      <c r="D4093" s="146"/>
    </row>
    <row r="4094" spans="4:4">
      <c r="D4094" s="146"/>
    </row>
    <row r="4095" spans="4:4">
      <c r="D4095" s="146"/>
    </row>
    <row r="4096" spans="4:4">
      <c r="D4096" s="146"/>
    </row>
    <row r="4097" spans="4:4">
      <c r="D4097" s="146"/>
    </row>
    <row r="4098" spans="4:4">
      <c r="D4098" s="146"/>
    </row>
    <row r="4099" spans="4:4">
      <c r="D4099" s="146"/>
    </row>
    <row r="4100" spans="4:4">
      <c r="D4100" s="146"/>
    </row>
    <row r="4101" spans="4:4">
      <c r="D4101" s="146"/>
    </row>
    <row r="4102" spans="4:4">
      <c r="D4102" s="146"/>
    </row>
    <row r="4103" spans="4:4">
      <c r="D4103" s="146"/>
    </row>
    <row r="4104" spans="4:4">
      <c r="D4104" s="146"/>
    </row>
    <row r="4105" spans="4:4">
      <c r="D4105" s="146"/>
    </row>
    <row r="4106" spans="4:4">
      <c r="D4106" s="146"/>
    </row>
    <row r="4107" spans="4:4">
      <c r="D4107" s="146"/>
    </row>
    <row r="4108" spans="4:4">
      <c r="D4108" s="146"/>
    </row>
    <row r="4109" spans="4:4">
      <c r="D4109" s="146"/>
    </row>
    <row r="4110" spans="4:4">
      <c r="D4110" s="146"/>
    </row>
    <row r="4111" spans="4:4">
      <c r="D4111" s="146"/>
    </row>
    <row r="4112" spans="4:4">
      <c r="D4112" s="146"/>
    </row>
    <row r="4113" spans="4:4">
      <c r="D4113" s="146"/>
    </row>
    <row r="4114" spans="4:4">
      <c r="D4114" s="146"/>
    </row>
    <row r="4115" spans="4:4">
      <c r="D4115" s="146"/>
    </row>
    <row r="4116" spans="4:4">
      <c r="D4116" s="146"/>
    </row>
    <row r="4117" spans="4:4">
      <c r="D4117" s="146"/>
    </row>
    <row r="4118" spans="4:4">
      <c r="D4118" s="146"/>
    </row>
    <row r="4119" spans="4:4">
      <c r="D4119" s="146"/>
    </row>
    <row r="4120" spans="4:4">
      <c r="D4120" s="146"/>
    </row>
    <row r="4121" spans="4:4">
      <c r="D4121" s="146"/>
    </row>
    <row r="4122" spans="4:4">
      <c r="D4122" s="146"/>
    </row>
    <row r="4123" spans="4:4">
      <c r="D4123" s="146"/>
    </row>
    <row r="4124" spans="4:4">
      <c r="D4124" s="146"/>
    </row>
    <row r="4125" spans="4:4">
      <c r="D4125" s="146"/>
    </row>
    <row r="4126" spans="4:4">
      <c r="D4126" s="146"/>
    </row>
    <row r="4127" spans="4:4">
      <c r="D4127" s="146"/>
    </row>
    <row r="4128" spans="4:4">
      <c r="D4128" s="146"/>
    </row>
    <row r="4129" spans="4:4">
      <c r="D4129" s="146"/>
    </row>
    <row r="4130" spans="4:4">
      <c r="D4130" s="146"/>
    </row>
    <row r="4131" spans="4:4">
      <c r="D4131" s="146"/>
    </row>
    <row r="4132" spans="4:4">
      <c r="D4132" s="146"/>
    </row>
    <row r="4133" spans="4:4">
      <c r="D4133" s="146"/>
    </row>
    <row r="4134" spans="4:4">
      <c r="D4134" s="146"/>
    </row>
    <row r="4135" spans="4:4">
      <c r="D4135" s="146"/>
    </row>
    <row r="4136" spans="4:4">
      <c r="D4136" s="146"/>
    </row>
    <row r="4137" spans="4:4">
      <c r="D4137" s="146"/>
    </row>
    <row r="4138" spans="4:4">
      <c r="D4138" s="146"/>
    </row>
    <row r="4139" spans="4:4">
      <c r="D4139" s="146"/>
    </row>
    <row r="4140" spans="4:4">
      <c r="D4140" s="146"/>
    </row>
    <row r="4141" spans="4:4">
      <c r="D4141" s="146"/>
    </row>
    <row r="4142" spans="4:4">
      <c r="D4142" s="146"/>
    </row>
    <row r="4143" spans="4:4">
      <c r="D4143" s="146"/>
    </row>
    <row r="4144" spans="4:4">
      <c r="D4144" s="146"/>
    </row>
    <row r="4145" spans="4:4">
      <c r="D4145" s="146"/>
    </row>
    <row r="4146" spans="4:4">
      <c r="D4146" s="146"/>
    </row>
    <row r="4147" spans="4:4">
      <c r="D4147" s="146"/>
    </row>
    <row r="4148" spans="4:4">
      <c r="D4148" s="146"/>
    </row>
    <row r="4149" spans="4:4">
      <c r="D4149" s="146"/>
    </row>
    <row r="4150" spans="4:4">
      <c r="D4150" s="146"/>
    </row>
    <row r="4151" spans="4:4">
      <c r="D4151" s="146"/>
    </row>
    <row r="4152" spans="4:4">
      <c r="D4152" s="146"/>
    </row>
    <row r="4153" spans="4:4">
      <c r="D4153" s="146"/>
    </row>
    <row r="4154" spans="4:4">
      <c r="D4154" s="146"/>
    </row>
    <row r="4155" spans="4:4">
      <c r="D4155" s="146"/>
    </row>
    <row r="4156" spans="4:4">
      <c r="D4156" s="146"/>
    </row>
    <row r="4157" spans="4:4">
      <c r="D4157" s="146"/>
    </row>
    <row r="4158" spans="4:4">
      <c r="D4158" s="146"/>
    </row>
    <row r="4159" spans="4:4">
      <c r="D4159" s="146"/>
    </row>
    <row r="4160" spans="4:4">
      <c r="D4160" s="146"/>
    </row>
    <row r="4161" spans="4:4">
      <c r="D4161" s="146"/>
    </row>
    <row r="4162" spans="4:4">
      <c r="D4162" s="146"/>
    </row>
    <row r="4163" spans="4:4">
      <c r="D4163" s="146"/>
    </row>
    <row r="4164" spans="4:4">
      <c r="D4164" s="146"/>
    </row>
    <row r="4165" spans="4:4">
      <c r="D4165" s="146"/>
    </row>
    <row r="4166" spans="4:4">
      <c r="D4166" s="146"/>
    </row>
    <row r="4167" spans="4:4">
      <c r="D4167" s="146"/>
    </row>
    <row r="4168" spans="4:4">
      <c r="D4168" s="146"/>
    </row>
    <row r="4169" spans="4:4">
      <c r="D4169" s="146"/>
    </row>
    <row r="4170" spans="4:4">
      <c r="D4170" s="146"/>
    </row>
    <row r="4171" spans="4:4">
      <c r="D4171" s="146"/>
    </row>
    <row r="4172" spans="4:4">
      <c r="D4172" s="146"/>
    </row>
    <row r="4173" spans="4:4">
      <c r="D4173" s="146"/>
    </row>
    <row r="4174" spans="4:4">
      <c r="D4174" s="146"/>
    </row>
    <row r="4175" spans="4:4">
      <c r="D4175" s="146"/>
    </row>
    <row r="4176" spans="4:4">
      <c r="D4176" s="146"/>
    </row>
    <row r="4177" spans="4:4">
      <c r="D4177" s="146"/>
    </row>
    <row r="4178" spans="4:4">
      <c r="D4178" s="146"/>
    </row>
    <row r="4179" spans="4:4">
      <c r="D4179" s="146"/>
    </row>
    <row r="4180" spans="4:4">
      <c r="D4180" s="146"/>
    </row>
    <row r="4181" spans="4:4">
      <c r="D4181" s="146"/>
    </row>
    <row r="4182" spans="4:4">
      <c r="D4182" s="146"/>
    </row>
    <row r="4183" spans="4:4">
      <c r="D4183" s="146"/>
    </row>
    <row r="4184" spans="4:4">
      <c r="D4184" s="146"/>
    </row>
    <row r="4185" spans="4:4">
      <c r="D4185" s="146"/>
    </row>
    <row r="4186" spans="4:4">
      <c r="D4186" s="146"/>
    </row>
    <row r="4187" spans="4:4">
      <c r="D4187" s="146"/>
    </row>
    <row r="4188" spans="4:4">
      <c r="D4188" s="146"/>
    </row>
    <row r="4189" spans="4:4">
      <c r="D4189" s="146"/>
    </row>
    <row r="4190" spans="4:4">
      <c r="D4190" s="146"/>
    </row>
    <row r="4191" spans="4:4">
      <c r="D4191" s="146"/>
    </row>
    <row r="4192" spans="4:4">
      <c r="D4192" s="146"/>
    </row>
    <row r="4193" spans="4:4">
      <c r="D4193" s="146"/>
    </row>
    <row r="4194" spans="4:4">
      <c r="D4194" s="146"/>
    </row>
    <row r="4195" spans="4:4">
      <c r="D4195" s="146"/>
    </row>
    <row r="4196" spans="4:4">
      <c r="D4196" s="146"/>
    </row>
    <row r="4197" spans="4:4">
      <c r="D4197" s="146"/>
    </row>
    <row r="4198" spans="4:4">
      <c r="D4198" s="146"/>
    </row>
    <row r="4199" spans="4:4">
      <c r="D4199" s="146"/>
    </row>
    <row r="4200" spans="4:4">
      <c r="D4200" s="146"/>
    </row>
    <row r="4201" spans="4:4">
      <c r="D4201" s="146"/>
    </row>
    <row r="4202" spans="4:4">
      <c r="D4202" s="146"/>
    </row>
    <row r="4203" spans="4:4">
      <c r="D4203" s="146"/>
    </row>
    <row r="4204" spans="4:4">
      <c r="D4204" s="146"/>
    </row>
    <row r="4205" spans="4:4">
      <c r="D4205" s="146"/>
    </row>
    <row r="4206" spans="4:4">
      <c r="D4206" s="146"/>
    </row>
    <row r="4207" spans="4:4">
      <c r="D4207" s="146"/>
    </row>
    <row r="4208" spans="4:4">
      <c r="D4208" s="146"/>
    </row>
    <row r="4209" spans="4:4">
      <c r="D4209" s="146"/>
    </row>
    <row r="4210" spans="4:4">
      <c r="D4210" s="146"/>
    </row>
    <row r="4211" spans="4:4">
      <c r="D4211" s="146"/>
    </row>
    <row r="4212" spans="4:4">
      <c r="D4212" s="146"/>
    </row>
    <row r="4213" spans="4:4">
      <c r="D4213" s="146"/>
    </row>
    <row r="4214" spans="4:4">
      <c r="D4214" s="146"/>
    </row>
    <row r="4215" spans="4:4">
      <c r="D4215" s="146"/>
    </row>
    <row r="4216" spans="4:4">
      <c r="D4216" s="146"/>
    </row>
    <row r="4217" spans="4:4">
      <c r="D4217" s="146"/>
    </row>
    <row r="4218" spans="4:4">
      <c r="D4218" s="146"/>
    </row>
    <row r="4219" spans="4:4">
      <c r="D4219" s="146"/>
    </row>
    <row r="4220" spans="4:4">
      <c r="D4220" s="146"/>
    </row>
    <row r="4221" spans="4:4">
      <c r="D4221" s="146"/>
    </row>
    <row r="4222" spans="4:4">
      <c r="D4222" s="146"/>
    </row>
    <row r="4223" spans="4:4">
      <c r="D4223" s="146"/>
    </row>
    <row r="4224" spans="4:4">
      <c r="D4224" s="146"/>
    </row>
    <row r="4225" spans="4:4">
      <c r="D4225" s="146"/>
    </row>
    <row r="4226" spans="4:4">
      <c r="D4226" s="146"/>
    </row>
    <row r="4227" spans="4:4">
      <c r="D4227" s="146"/>
    </row>
    <row r="4228" spans="4:4">
      <c r="D4228" s="146"/>
    </row>
    <row r="4229" spans="4:4">
      <c r="D4229" s="146"/>
    </row>
    <row r="4230" spans="4:4">
      <c r="D4230" s="146"/>
    </row>
    <row r="4231" spans="4:4">
      <c r="D4231" s="146"/>
    </row>
    <row r="4232" spans="4:4">
      <c r="D4232" s="146"/>
    </row>
    <row r="4233" spans="4:4">
      <c r="D4233" s="146"/>
    </row>
    <row r="4234" spans="4:4">
      <c r="D4234" s="146"/>
    </row>
    <row r="4235" spans="4:4">
      <c r="D4235" s="146"/>
    </row>
    <row r="4236" spans="4:4">
      <c r="D4236" s="146"/>
    </row>
    <row r="4237" spans="4:4">
      <c r="D4237" s="146"/>
    </row>
    <row r="4238" spans="4:4">
      <c r="D4238" s="146"/>
    </row>
    <row r="4239" spans="4:4">
      <c r="D4239" s="146"/>
    </row>
    <row r="4240" spans="4:4">
      <c r="D4240" s="146"/>
    </row>
    <row r="4241" spans="4:4">
      <c r="D4241" s="146"/>
    </row>
    <row r="4242" spans="4:4">
      <c r="D4242" s="146"/>
    </row>
    <row r="4243" spans="4:4">
      <c r="D4243" s="146"/>
    </row>
    <row r="4244" spans="4:4">
      <c r="D4244" s="146"/>
    </row>
    <row r="4245" spans="4:4">
      <c r="D4245" s="146"/>
    </row>
    <row r="4246" spans="4:4">
      <c r="D4246" s="146"/>
    </row>
    <row r="4247" spans="4:4">
      <c r="D4247" s="146"/>
    </row>
    <row r="4248" spans="4:4">
      <c r="D4248" s="146"/>
    </row>
    <row r="4249" spans="4:4">
      <c r="D4249" s="146"/>
    </row>
    <row r="4250" spans="4:4">
      <c r="D4250" s="146"/>
    </row>
    <row r="4251" spans="4:4">
      <c r="D4251" s="146"/>
    </row>
    <row r="4252" spans="4:4">
      <c r="D4252" s="146"/>
    </row>
    <row r="4253" spans="4:4">
      <c r="D4253" s="146"/>
    </row>
    <row r="4254" spans="4:4">
      <c r="D4254" s="146"/>
    </row>
    <row r="4255" spans="4:4">
      <c r="D4255" s="146"/>
    </row>
    <row r="4256" spans="4:4">
      <c r="D4256" s="146"/>
    </row>
    <row r="4257" spans="4:4">
      <c r="D4257" s="146"/>
    </row>
    <row r="4258" spans="4:4">
      <c r="D4258" s="146"/>
    </row>
    <row r="4259" spans="4:4">
      <c r="D4259" s="146"/>
    </row>
    <row r="4260" spans="4:4">
      <c r="D4260" s="146"/>
    </row>
    <row r="4261" spans="4:4">
      <c r="D4261" s="146"/>
    </row>
    <row r="4262" spans="4:4">
      <c r="D4262" s="146"/>
    </row>
    <row r="4263" spans="4:4">
      <c r="D4263" s="146"/>
    </row>
    <row r="4264" spans="4:4">
      <c r="D4264" s="146"/>
    </row>
    <row r="4265" spans="4:4">
      <c r="D4265" s="146"/>
    </row>
    <row r="4266" spans="4:4">
      <c r="D4266" s="146"/>
    </row>
    <row r="4267" spans="4:4">
      <c r="D4267" s="146"/>
    </row>
    <row r="4268" spans="4:4">
      <c r="D4268" s="146"/>
    </row>
    <row r="4269" spans="4:4">
      <c r="D4269" s="146"/>
    </row>
    <row r="4270" spans="4:4">
      <c r="D4270" s="146"/>
    </row>
    <row r="4271" spans="4:4">
      <c r="D4271" s="146"/>
    </row>
    <row r="4272" spans="4:4">
      <c r="D4272" s="146"/>
    </row>
    <row r="4273" spans="4:4">
      <c r="D4273" s="146"/>
    </row>
    <row r="4274" spans="4:4">
      <c r="D4274" s="146"/>
    </row>
    <row r="4275" spans="4:4">
      <c r="D4275" s="146"/>
    </row>
    <row r="4276" spans="4:4">
      <c r="D4276" s="146"/>
    </row>
    <row r="4277" spans="4:4">
      <c r="D4277" s="146"/>
    </row>
    <row r="4278" spans="4:4">
      <c r="D4278" s="146"/>
    </row>
    <row r="4279" spans="4:4">
      <c r="D4279" s="146"/>
    </row>
    <row r="4280" spans="4:4">
      <c r="D4280" s="146"/>
    </row>
    <row r="4281" spans="4:4">
      <c r="D4281" s="146"/>
    </row>
    <row r="4282" spans="4:4">
      <c r="D4282" s="146"/>
    </row>
    <row r="4283" spans="4:4">
      <c r="D4283" s="146"/>
    </row>
    <row r="4284" spans="4:4">
      <c r="D4284" s="146"/>
    </row>
    <row r="4285" spans="4:4">
      <c r="D4285" s="146"/>
    </row>
    <row r="4286" spans="4:4">
      <c r="D4286" s="146"/>
    </row>
    <row r="4287" spans="4:4">
      <c r="D4287" s="146"/>
    </row>
    <row r="4288" spans="4:4">
      <c r="D4288" s="146"/>
    </row>
    <row r="4289" spans="4:4">
      <c r="D4289" s="146"/>
    </row>
    <row r="4290" spans="4:4">
      <c r="D4290" s="146"/>
    </row>
    <row r="4291" spans="4:4">
      <c r="D4291" s="146"/>
    </row>
    <row r="4292" spans="4:4">
      <c r="D4292" s="146"/>
    </row>
    <row r="4293" spans="4:4">
      <c r="D4293" s="146"/>
    </row>
    <row r="4294" spans="4:4">
      <c r="D4294" s="146"/>
    </row>
    <row r="4295" spans="4:4">
      <c r="D4295" s="146"/>
    </row>
    <row r="4296" spans="4:4">
      <c r="D4296" s="146"/>
    </row>
    <row r="4297" spans="4:4">
      <c r="D4297" s="146"/>
    </row>
    <row r="4298" spans="4:4">
      <c r="D4298" s="146"/>
    </row>
    <row r="4299" spans="4:4">
      <c r="D4299" s="146"/>
    </row>
    <row r="4300" spans="4:4">
      <c r="D4300" s="146"/>
    </row>
    <row r="4301" spans="4:4">
      <c r="D4301" s="146"/>
    </row>
    <row r="4302" spans="4:4">
      <c r="D4302" s="146"/>
    </row>
    <row r="4303" spans="4:4">
      <c r="D4303" s="146"/>
    </row>
    <row r="4304" spans="4:4">
      <c r="D4304" s="146"/>
    </row>
    <row r="4305" spans="4:4">
      <c r="D4305" s="146"/>
    </row>
    <row r="4306" spans="4:4">
      <c r="D4306" s="146"/>
    </row>
    <row r="4307" spans="4:4">
      <c r="D4307" s="146"/>
    </row>
    <row r="4308" spans="4:4">
      <c r="D4308" s="146"/>
    </row>
    <row r="4309" spans="4:4">
      <c r="D4309" s="146"/>
    </row>
    <row r="4310" spans="4:4">
      <c r="D4310" s="146"/>
    </row>
    <row r="4311" spans="4:4">
      <c r="D4311" s="146"/>
    </row>
    <row r="4312" spans="4:4">
      <c r="D4312" s="146"/>
    </row>
    <row r="4313" spans="4:4">
      <c r="D4313" s="146"/>
    </row>
    <row r="4314" spans="4:4">
      <c r="D4314" s="146"/>
    </row>
    <row r="4315" spans="4:4">
      <c r="D4315" s="146"/>
    </row>
    <row r="4316" spans="4:4">
      <c r="D4316" s="146"/>
    </row>
    <row r="4317" spans="4:4">
      <c r="D4317" s="146"/>
    </row>
    <row r="4318" spans="4:4">
      <c r="D4318" s="146"/>
    </row>
    <row r="4319" spans="4:4">
      <c r="D4319" s="146"/>
    </row>
    <row r="4320" spans="4:4">
      <c r="D4320" s="146"/>
    </row>
    <row r="4321" spans="4:4">
      <c r="D4321" s="146"/>
    </row>
    <row r="4322" spans="4:4">
      <c r="D4322" s="146"/>
    </row>
    <row r="4323" spans="4:4">
      <c r="D4323" s="146"/>
    </row>
    <row r="4324" spans="4:4">
      <c r="D4324" s="146"/>
    </row>
    <row r="4325" spans="4:4">
      <c r="D4325" s="146"/>
    </row>
    <row r="4326" spans="4:4">
      <c r="D4326" s="146"/>
    </row>
    <row r="4327" spans="4:4">
      <c r="D4327" s="146"/>
    </row>
    <row r="4328" spans="4:4">
      <c r="D4328" s="146"/>
    </row>
    <row r="4329" spans="4:4">
      <c r="D4329" s="146"/>
    </row>
    <row r="4330" spans="4:4">
      <c r="D4330" s="146"/>
    </row>
    <row r="4331" spans="4:4">
      <c r="D4331" s="146"/>
    </row>
    <row r="4332" spans="4:4">
      <c r="D4332" s="146"/>
    </row>
    <row r="4333" spans="4:4">
      <c r="D4333" s="146"/>
    </row>
    <row r="4334" spans="4:4">
      <c r="D4334" s="146"/>
    </row>
    <row r="4335" spans="4:4">
      <c r="D4335" s="146"/>
    </row>
    <row r="4336" spans="4:4">
      <c r="D4336" s="146"/>
    </row>
    <row r="4337" spans="4:4">
      <c r="D4337" s="146"/>
    </row>
    <row r="4338" spans="4:4">
      <c r="D4338" s="146"/>
    </row>
    <row r="4339" spans="4:4">
      <c r="D4339" s="146"/>
    </row>
    <row r="4340" spans="4:4">
      <c r="D4340" s="146"/>
    </row>
    <row r="4341" spans="4:4">
      <c r="D4341" s="146"/>
    </row>
    <row r="4342" spans="4:4">
      <c r="D4342" s="146"/>
    </row>
    <row r="4343" spans="4:4">
      <c r="D4343" s="146"/>
    </row>
    <row r="4344" spans="4:4">
      <c r="D4344" s="146"/>
    </row>
    <row r="4345" spans="4:4">
      <c r="D4345" s="146"/>
    </row>
    <row r="4346" spans="4:4">
      <c r="D4346" s="146"/>
    </row>
    <row r="4347" spans="4:4">
      <c r="D4347" s="146"/>
    </row>
    <row r="4348" spans="4:4">
      <c r="D4348" s="146"/>
    </row>
    <row r="4349" spans="4:4">
      <c r="D4349" s="146"/>
    </row>
    <row r="4350" spans="4:4">
      <c r="D4350" s="146"/>
    </row>
    <row r="4351" spans="4:4">
      <c r="D4351" s="146"/>
    </row>
    <row r="4352" spans="4:4">
      <c r="D4352" s="146"/>
    </row>
    <row r="4353" spans="4:4">
      <c r="D4353" s="146"/>
    </row>
    <row r="4354" spans="4:4">
      <c r="D4354" s="146"/>
    </row>
    <row r="4355" spans="4:4">
      <c r="D4355" s="146"/>
    </row>
    <row r="4356" spans="4:4">
      <c r="D4356" s="146"/>
    </row>
    <row r="4357" spans="4:4">
      <c r="D4357" s="146"/>
    </row>
    <row r="4358" spans="4:4">
      <c r="D4358" s="146"/>
    </row>
    <row r="4359" spans="4:4">
      <c r="D4359" s="146"/>
    </row>
    <row r="4360" spans="4:4">
      <c r="D4360" s="146"/>
    </row>
    <row r="4361" spans="4:4">
      <c r="D4361" s="146"/>
    </row>
    <row r="4362" spans="4:4">
      <c r="D4362" s="146"/>
    </row>
    <row r="4363" spans="4:4">
      <c r="D4363" s="146"/>
    </row>
    <row r="4364" spans="4:4">
      <c r="D4364" s="146"/>
    </row>
    <row r="4365" spans="4:4">
      <c r="D4365" s="146"/>
    </row>
    <row r="4366" spans="4:4">
      <c r="D4366" s="146"/>
    </row>
    <row r="4367" spans="4:4">
      <c r="D4367" s="146"/>
    </row>
    <row r="4368" spans="4:4">
      <c r="D4368" s="146"/>
    </row>
    <row r="4369" spans="4:4">
      <c r="D4369" s="146"/>
    </row>
    <row r="4370" spans="4:4">
      <c r="D4370" s="146"/>
    </row>
    <row r="4371" spans="4:4">
      <c r="D4371" s="146"/>
    </row>
    <row r="4372" spans="4:4">
      <c r="D4372" s="146"/>
    </row>
    <row r="4373" spans="4:4">
      <c r="D4373" s="146"/>
    </row>
    <row r="4374" spans="4:4">
      <c r="D4374" s="146"/>
    </row>
    <row r="4375" spans="4:4">
      <c r="D4375" s="146"/>
    </row>
    <row r="4376" spans="4:4">
      <c r="D4376" s="146"/>
    </row>
    <row r="4377" spans="4:4">
      <c r="D4377" s="146"/>
    </row>
    <row r="4378" spans="4:4">
      <c r="D4378" s="146"/>
    </row>
    <row r="4379" spans="4:4">
      <c r="D4379" s="146"/>
    </row>
    <row r="4380" spans="4:4">
      <c r="D4380" s="146"/>
    </row>
    <row r="4381" spans="4:4">
      <c r="D4381" s="146"/>
    </row>
    <row r="4382" spans="4:4">
      <c r="D4382" s="146"/>
    </row>
    <row r="4383" spans="4:4">
      <c r="D4383" s="146"/>
    </row>
    <row r="4384" spans="4:4">
      <c r="D4384" s="146"/>
    </row>
    <row r="4385" spans="4:4">
      <c r="D4385" s="146"/>
    </row>
    <row r="4386" spans="4:4">
      <c r="D4386" s="146"/>
    </row>
    <row r="4387" spans="4:4">
      <c r="D4387" s="146"/>
    </row>
    <row r="4388" spans="4:4">
      <c r="D4388" s="146"/>
    </row>
    <row r="4389" spans="4:4">
      <c r="D4389" s="146"/>
    </row>
    <row r="4390" spans="4:4">
      <c r="D4390" s="146"/>
    </row>
    <row r="4391" spans="4:4">
      <c r="D4391" s="146"/>
    </row>
    <row r="4392" spans="4:4">
      <c r="D4392" s="146"/>
    </row>
    <row r="4393" spans="4:4">
      <c r="D4393" s="146"/>
    </row>
    <row r="4394" spans="4:4">
      <c r="D4394" s="146"/>
    </row>
    <row r="4395" spans="4:4">
      <c r="D4395" s="146"/>
    </row>
    <row r="4396" spans="4:4">
      <c r="D4396" s="146"/>
    </row>
    <row r="4397" spans="4:4">
      <c r="D4397" s="146"/>
    </row>
    <row r="4398" spans="4:4">
      <c r="D4398" s="146"/>
    </row>
    <row r="4399" spans="4:4">
      <c r="D4399" s="146"/>
    </row>
    <row r="4400" spans="4:4">
      <c r="D4400" s="146"/>
    </row>
    <row r="4401" spans="4:4">
      <c r="D4401" s="146"/>
    </row>
    <row r="4402" spans="4:4">
      <c r="D4402" s="146"/>
    </row>
    <row r="4403" spans="4:4">
      <c r="D4403" s="146"/>
    </row>
    <row r="4404" spans="4:4">
      <c r="D4404" s="146"/>
    </row>
    <row r="4405" spans="4:4">
      <c r="D4405" s="146"/>
    </row>
    <row r="4406" spans="4:4">
      <c r="D4406" s="146"/>
    </row>
    <row r="4407" spans="4:4">
      <c r="D4407" s="146"/>
    </row>
    <row r="4408" spans="4:4">
      <c r="D4408" s="146"/>
    </row>
    <row r="4409" spans="4:4">
      <c r="D4409" s="146"/>
    </row>
    <row r="4410" spans="4:4">
      <c r="D4410" s="146"/>
    </row>
    <row r="4411" spans="4:4">
      <c r="D4411" s="146"/>
    </row>
    <row r="4412" spans="4:4">
      <c r="D4412" s="146"/>
    </row>
    <row r="4413" spans="4:4">
      <c r="D4413" s="146"/>
    </row>
    <row r="4414" spans="4:4">
      <c r="D4414" s="146"/>
    </row>
    <row r="4415" spans="4:4">
      <c r="D4415" s="146"/>
    </row>
    <row r="4416" spans="4:4">
      <c r="D4416" s="146"/>
    </row>
    <row r="4417" spans="4:4">
      <c r="D4417" s="146"/>
    </row>
    <row r="4418" spans="4:4">
      <c r="D4418" s="146"/>
    </row>
    <row r="4419" spans="4:4">
      <c r="D4419" s="146"/>
    </row>
    <row r="4420" spans="4:4">
      <c r="D4420" s="146"/>
    </row>
    <row r="4421" spans="4:4">
      <c r="D4421" s="146"/>
    </row>
    <row r="4422" spans="4:4">
      <c r="D4422" s="146"/>
    </row>
    <row r="4423" spans="4:4">
      <c r="D4423" s="146"/>
    </row>
    <row r="4424" spans="4:4">
      <c r="D4424" s="146"/>
    </row>
    <row r="4425" spans="4:4">
      <c r="D4425" s="146"/>
    </row>
    <row r="4426" spans="4:4">
      <c r="D4426" s="146"/>
    </row>
    <row r="4427" spans="4:4">
      <c r="D4427" s="146"/>
    </row>
    <row r="4428" spans="4:4">
      <c r="D4428" s="146"/>
    </row>
    <row r="4429" spans="4:4">
      <c r="D4429" s="146"/>
    </row>
    <row r="4430" spans="4:4">
      <c r="D4430" s="146"/>
    </row>
    <row r="4431" spans="4:4">
      <c r="D4431" s="146"/>
    </row>
    <row r="4432" spans="4:4">
      <c r="D4432" s="146"/>
    </row>
    <row r="4433" spans="4:4">
      <c r="D4433" s="146"/>
    </row>
    <row r="4434" spans="4:4">
      <c r="D4434" s="146"/>
    </row>
    <row r="4435" spans="4:4">
      <c r="D4435" s="146"/>
    </row>
    <row r="4436" spans="4:4">
      <c r="D4436" s="146"/>
    </row>
    <row r="4437" spans="4:4">
      <c r="D4437" s="146"/>
    </row>
    <row r="4438" spans="4:4">
      <c r="D4438" s="146"/>
    </row>
    <row r="4439" spans="4:4">
      <c r="D4439" s="146"/>
    </row>
    <row r="4440" spans="4:4">
      <c r="D4440" s="146"/>
    </row>
    <row r="4441" spans="4:4">
      <c r="D4441" s="146"/>
    </row>
    <row r="4442" spans="4:4">
      <c r="D4442" s="146"/>
    </row>
    <row r="4443" spans="4:4">
      <c r="D4443" s="146"/>
    </row>
    <row r="4444" spans="4:4">
      <c r="D4444" s="146"/>
    </row>
    <row r="4445" spans="4:4">
      <c r="D4445" s="146"/>
    </row>
    <row r="4446" spans="4:4">
      <c r="D4446" s="146"/>
    </row>
    <row r="4447" spans="4:4">
      <c r="D4447" s="146"/>
    </row>
    <row r="4448" spans="4:4">
      <c r="D4448" s="146"/>
    </row>
    <row r="4449" spans="4:4">
      <c r="D4449" s="146"/>
    </row>
    <row r="4450" spans="4:4">
      <c r="D4450" s="146"/>
    </row>
    <row r="4451" spans="4:4">
      <c r="D4451" s="146"/>
    </row>
    <row r="4452" spans="4:4">
      <c r="D4452" s="146"/>
    </row>
    <row r="4453" spans="4:4">
      <c r="D4453" s="146"/>
    </row>
    <row r="4454" spans="4:4">
      <c r="D4454" s="146"/>
    </row>
    <row r="4455" spans="4:4">
      <c r="D4455" s="146"/>
    </row>
    <row r="4456" spans="4:4">
      <c r="D4456" s="146"/>
    </row>
    <row r="4457" spans="4:4">
      <c r="D4457" s="146"/>
    </row>
    <row r="4458" spans="4:4">
      <c r="D4458" s="146"/>
    </row>
    <row r="4459" spans="4:4">
      <c r="D4459" s="146"/>
    </row>
    <row r="4460" spans="4:4">
      <c r="D4460" s="146"/>
    </row>
    <row r="4461" spans="4:4">
      <c r="D4461" s="146"/>
    </row>
    <row r="4462" spans="4:4">
      <c r="D4462" s="146"/>
    </row>
    <row r="4463" spans="4:4">
      <c r="D4463" s="146"/>
    </row>
    <row r="4464" spans="4:4">
      <c r="D4464" s="146"/>
    </row>
    <row r="4465" spans="4:4">
      <c r="D4465" s="146"/>
    </row>
    <row r="4466" spans="4:4">
      <c r="D4466" s="146"/>
    </row>
    <row r="4467" spans="4:4">
      <c r="D4467" s="146"/>
    </row>
    <row r="4468" spans="4:4">
      <c r="D4468" s="146"/>
    </row>
    <row r="4469" spans="4:4">
      <c r="D4469" s="146"/>
    </row>
    <row r="4470" spans="4:4">
      <c r="D4470" s="146"/>
    </row>
    <row r="4471" spans="4:4">
      <c r="D4471" s="146"/>
    </row>
    <row r="4472" spans="4:4">
      <c r="D4472" s="146"/>
    </row>
    <row r="4473" spans="4:4">
      <c r="D4473" s="146"/>
    </row>
    <row r="4474" spans="4:4">
      <c r="D4474" s="146"/>
    </row>
    <row r="4475" spans="4:4">
      <c r="D4475" s="146"/>
    </row>
    <row r="4476" spans="4:4">
      <c r="D4476" s="146"/>
    </row>
    <row r="4477" spans="4:4">
      <c r="D4477" s="146"/>
    </row>
    <row r="4478" spans="4:4">
      <c r="D4478" s="146"/>
    </row>
    <row r="4479" spans="4:4">
      <c r="D4479" s="146"/>
    </row>
    <row r="4480" spans="4:4">
      <c r="D4480" s="146"/>
    </row>
    <row r="4481" spans="4:4">
      <c r="D4481" s="146"/>
    </row>
    <row r="4482" spans="4:4">
      <c r="D4482" s="146"/>
    </row>
    <row r="4483" spans="4:4">
      <c r="D4483" s="146"/>
    </row>
    <row r="4484" spans="4:4">
      <c r="D4484" s="146"/>
    </row>
    <row r="4485" spans="4:4">
      <c r="D4485" s="146"/>
    </row>
    <row r="4486" spans="4:4">
      <c r="D4486" s="146"/>
    </row>
    <row r="4487" spans="4:4">
      <c r="D4487" s="146"/>
    </row>
    <row r="4488" spans="4:4">
      <c r="D4488" s="146"/>
    </row>
    <row r="4489" spans="4:4">
      <c r="D4489" s="146"/>
    </row>
    <row r="4490" spans="4:4">
      <c r="D4490" s="146"/>
    </row>
    <row r="4491" spans="4:4">
      <c r="D4491" s="146"/>
    </row>
    <row r="4492" spans="4:4">
      <c r="D4492" s="146"/>
    </row>
    <row r="4493" spans="4:4">
      <c r="D4493" s="146"/>
    </row>
    <row r="4494" spans="4:4">
      <c r="D4494" s="146"/>
    </row>
    <row r="4495" spans="4:4">
      <c r="D4495" s="146"/>
    </row>
    <row r="4496" spans="4:4">
      <c r="D4496" s="146"/>
    </row>
    <row r="4497" spans="4:4">
      <c r="D4497" s="146"/>
    </row>
    <row r="4498" spans="4:4">
      <c r="D4498" s="146"/>
    </row>
    <row r="4499" spans="4:4">
      <c r="D4499" s="146"/>
    </row>
    <row r="4500" spans="4:4">
      <c r="D4500" s="146"/>
    </row>
    <row r="4501" spans="4:4">
      <c r="D4501" s="146"/>
    </row>
    <row r="4502" spans="4:4">
      <c r="D4502" s="146"/>
    </row>
    <row r="4503" spans="4:4">
      <c r="D4503" s="146"/>
    </row>
    <row r="4504" spans="4:4">
      <c r="D4504" s="146"/>
    </row>
    <row r="4505" spans="4:4">
      <c r="D4505" s="146"/>
    </row>
    <row r="4506" spans="4:4">
      <c r="D4506" s="146"/>
    </row>
    <row r="4507" spans="4:4">
      <c r="D4507" s="146"/>
    </row>
    <row r="4508" spans="4:4">
      <c r="D4508" s="146"/>
    </row>
    <row r="4509" spans="4:4">
      <c r="D4509" s="146"/>
    </row>
    <row r="4510" spans="4:4">
      <c r="D4510" s="146"/>
    </row>
    <row r="4511" spans="4:4">
      <c r="D4511" s="146"/>
    </row>
    <row r="4512" spans="4:4">
      <c r="D4512" s="146"/>
    </row>
    <row r="4513" spans="4:4">
      <c r="D4513" s="146"/>
    </row>
    <row r="4514" spans="4:4">
      <c r="D4514" s="146"/>
    </row>
    <row r="4515" spans="4:4">
      <c r="D4515" s="146"/>
    </row>
    <row r="4516" spans="4:4">
      <c r="D4516" s="146"/>
    </row>
    <row r="4517" spans="4:4">
      <c r="D4517" s="146"/>
    </row>
    <row r="4518" spans="4:4">
      <c r="D4518" s="146"/>
    </row>
    <row r="4519" spans="4:4">
      <c r="D4519" s="146"/>
    </row>
    <row r="4520" spans="4:4">
      <c r="D4520" s="146"/>
    </row>
    <row r="4521" spans="4:4">
      <c r="D4521" s="146"/>
    </row>
    <row r="4522" spans="4:4">
      <c r="D4522" s="146"/>
    </row>
    <row r="4523" spans="4:4">
      <c r="D4523" s="146"/>
    </row>
    <row r="4524" spans="4:4">
      <c r="D4524" s="146"/>
    </row>
    <row r="4525" spans="4:4">
      <c r="D4525" s="146"/>
    </row>
    <row r="4526" spans="4:4">
      <c r="D4526" s="146"/>
    </row>
    <row r="4527" spans="4:4">
      <c r="D4527" s="146"/>
    </row>
    <row r="4528" spans="4:4">
      <c r="D4528" s="146"/>
    </row>
    <row r="4529" spans="4:4">
      <c r="D4529" s="146"/>
    </row>
    <row r="4530" spans="4:4">
      <c r="D4530" s="146"/>
    </row>
    <row r="4531" spans="4:4">
      <c r="D4531" s="146"/>
    </row>
    <row r="4532" spans="4:4">
      <c r="D4532" s="146"/>
    </row>
    <row r="4533" spans="4:4">
      <c r="D4533" s="146"/>
    </row>
    <row r="4534" spans="4:4">
      <c r="D4534" s="146"/>
    </row>
    <row r="4535" spans="4:4">
      <c r="D4535" s="146"/>
    </row>
    <row r="4536" spans="4:4">
      <c r="D4536" s="146"/>
    </row>
    <row r="4537" spans="4:4">
      <c r="D4537" s="146"/>
    </row>
    <row r="4538" spans="4:4">
      <c r="D4538" s="146"/>
    </row>
    <row r="4539" spans="4:4">
      <c r="D4539" s="146"/>
    </row>
    <row r="4540" spans="4:4">
      <c r="D4540" s="146"/>
    </row>
    <row r="4541" spans="4:4">
      <c r="D4541" s="146"/>
    </row>
    <row r="4542" spans="4:4">
      <c r="D4542" s="146"/>
    </row>
    <row r="4543" spans="4:4">
      <c r="D4543" s="146"/>
    </row>
    <row r="4544" spans="4:4">
      <c r="D4544" s="146"/>
    </row>
    <row r="4545" spans="4:4">
      <c r="D4545" s="146"/>
    </row>
    <row r="4546" spans="4:4">
      <c r="D4546" s="146"/>
    </row>
    <row r="4547" spans="4:4">
      <c r="D4547" s="146"/>
    </row>
    <row r="4548" spans="4:4">
      <c r="D4548" s="146"/>
    </row>
    <row r="4549" spans="4:4">
      <c r="D4549" s="146"/>
    </row>
    <row r="4550" spans="4:4">
      <c r="D4550" s="146"/>
    </row>
    <row r="4551" spans="4:4">
      <c r="D4551" s="146"/>
    </row>
    <row r="4552" spans="4:4">
      <c r="D4552" s="146"/>
    </row>
    <row r="4553" spans="4:4">
      <c r="D4553" s="146"/>
    </row>
    <row r="4554" spans="4:4">
      <c r="D4554" s="146"/>
    </row>
    <row r="4555" spans="4:4">
      <c r="D4555" s="146"/>
    </row>
    <row r="4556" spans="4:4">
      <c r="D4556" s="146"/>
    </row>
    <row r="4557" spans="4:4">
      <c r="D4557" s="146"/>
    </row>
    <row r="4558" spans="4:4">
      <c r="D4558" s="146"/>
    </row>
    <row r="4559" spans="4:4">
      <c r="D4559" s="146"/>
    </row>
    <row r="4560" spans="4:4">
      <c r="D4560" s="146"/>
    </row>
    <row r="4561" spans="4:4">
      <c r="D4561" s="146"/>
    </row>
    <row r="4562" spans="4:4">
      <c r="D4562" s="146"/>
    </row>
    <row r="4563" spans="4:4">
      <c r="D4563" s="146"/>
    </row>
    <row r="4564" spans="4:4">
      <c r="D4564" s="146"/>
    </row>
    <row r="4565" spans="4:4">
      <c r="D4565" s="146"/>
    </row>
    <row r="4566" spans="4:4">
      <c r="D4566" s="146"/>
    </row>
    <row r="4567" spans="4:4">
      <c r="D4567" s="146"/>
    </row>
    <row r="4568" spans="4:4">
      <c r="D4568" s="146"/>
    </row>
    <row r="4569" spans="4:4">
      <c r="D4569" s="146"/>
    </row>
    <row r="4570" spans="4:4">
      <c r="D4570" s="146"/>
    </row>
    <row r="4571" spans="4:4">
      <c r="D4571" s="146"/>
    </row>
    <row r="4572" spans="4:4">
      <c r="D4572" s="146"/>
    </row>
    <row r="4573" spans="4:4">
      <c r="D4573" s="146"/>
    </row>
    <row r="4574" spans="4:4">
      <c r="D4574" s="146"/>
    </row>
    <row r="4575" spans="4:4">
      <c r="D4575" s="146"/>
    </row>
    <row r="4576" spans="4:4">
      <c r="D4576" s="146"/>
    </row>
    <row r="4577" spans="4:4">
      <c r="D4577" s="146"/>
    </row>
    <row r="4578" spans="4:4">
      <c r="D4578" s="146"/>
    </row>
    <row r="4579" spans="4:4">
      <c r="D4579" s="146"/>
    </row>
    <row r="4580" spans="4:4">
      <c r="D4580" s="146"/>
    </row>
    <row r="4581" spans="4:4">
      <c r="D4581" s="146"/>
    </row>
    <row r="4582" spans="4:4">
      <c r="D4582" s="146"/>
    </row>
    <row r="4583" spans="4:4">
      <c r="D4583" s="146"/>
    </row>
    <row r="4584" spans="4:4">
      <c r="D4584" s="146"/>
    </row>
    <row r="4585" spans="4:4">
      <c r="D4585" s="146"/>
    </row>
    <row r="4586" spans="4:4">
      <c r="D4586" s="146"/>
    </row>
    <row r="4587" spans="4:4">
      <c r="D4587" s="146"/>
    </row>
    <row r="4588" spans="4:4">
      <c r="D4588" s="146"/>
    </row>
    <row r="4589" spans="4:4">
      <c r="D4589" s="146"/>
    </row>
    <row r="4590" spans="4:4">
      <c r="D4590" s="146"/>
    </row>
    <row r="4591" spans="4:4">
      <c r="D4591" s="146"/>
    </row>
    <row r="4592" spans="4:4">
      <c r="D4592" s="146"/>
    </row>
    <row r="4593" spans="4:4">
      <c r="D4593" s="146"/>
    </row>
    <row r="4594" spans="4:4">
      <c r="D4594" s="146"/>
    </row>
    <row r="4595" spans="4:4">
      <c r="D4595" s="146"/>
    </row>
    <row r="4596" spans="4:4">
      <c r="D4596" s="146"/>
    </row>
    <row r="4597" spans="4:4">
      <c r="D4597" s="146"/>
    </row>
    <row r="4598" spans="4:4">
      <c r="D4598" s="146"/>
    </row>
    <row r="4599" spans="4:4">
      <c r="D4599" s="146"/>
    </row>
    <row r="4600" spans="4:4">
      <c r="D4600" s="146"/>
    </row>
    <row r="4601" spans="4:4">
      <c r="D4601" s="146"/>
    </row>
    <row r="4602" spans="4:4">
      <c r="D4602" s="146"/>
    </row>
    <row r="4603" spans="4:4">
      <c r="D4603" s="146"/>
    </row>
    <row r="4604" spans="4:4">
      <c r="D4604" s="146"/>
    </row>
    <row r="4605" spans="4:4">
      <c r="D4605" s="146"/>
    </row>
    <row r="4606" spans="4:4">
      <c r="D4606" s="146"/>
    </row>
    <row r="4607" spans="4:4">
      <c r="D4607" s="146"/>
    </row>
    <row r="4608" spans="4:4">
      <c r="D4608" s="146"/>
    </row>
    <row r="4609" spans="4:4">
      <c r="D4609" s="146"/>
    </row>
    <row r="4610" spans="4:4">
      <c r="D4610" s="146"/>
    </row>
    <row r="4611" spans="4:4">
      <c r="D4611" s="146"/>
    </row>
    <row r="4612" spans="4:4">
      <c r="D4612" s="146"/>
    </row>
    <row r="4613" spans="4:4">
      <c r="D4613" s="146"/>
    </row>
    <row r="4614" spans="4:4">
      <c r="D4614" s="146"/>
    </row>
    <row r="4615" spans="4:4">
      <c r="D4615" s="146"/>
    </row>
    <row r="4616" spans="4:4">
      <c r="D4616" s="146"/>
    </row>
    <row r="4617" spans="4:4">
      <c r="D4617" s="146"/>
    </row>
    <row r="4618" spans="4:4">
      <c r="D4618" s="146"/>
    </row>
    <row r="4619" spans="4:4">
      <c r="D4619" s="146"/>
    </row>
    <row r="4620" spans="4:4">
      <c r="D4620" s="146"/>
    </row>
    <row r="4621" spans="4:4">
      <c r="D4621" s="146"/>
    </row>
    <row r="4622" spans="4:4">
      <c r="D4622" s="146"/>
    </row>
    <row r="4623" spans="4:4">
      <c r="D4623" s="146"/>
    </row>
    <row r="4624" spans="4:4">
      <c r="D4624" s="146"/>
    </row>
    <row r="4625" spans="4:4">
      <c r="D4625" s="146"/>
    </row>
    <row r="4626" spans="4:4">
      <c r="D4626" s="146"/>
    </row>
    <row r="4627" spans="4:4">
      <c r="D4627" s="146"/>
    </row>
    <row r="4628" spans="4:4">
      <c r="D4628" s="146"/>
    </row>
    <row r="4629" spans="4:4">
      <c r="D4629" s="146"/>
    </row>
    <row r="4630" spans="4:4">
      <c r="D4630" s="146"/>
    </row>
    <row r="4631" spans="4:4">
      <c r="D4631" s="146"/>
    </row>
    <row r="4632" spans="4:4">
      <c r="D4632" s="146"/>
    </row>
    <row r="4633" spans="4:4">
      <c r="D4633" s="146"/>
    </row>
    <row r="4634" spans="4:4">
      <c r="D4634" s="146"/>
    </row>
    <row r="4635" spans="4:4">
      <c r="D4635" s="146"/>
    </row>
    <row r="4636" spans="4:4">
      <c r="D4636" s="146"/>
    </row>
    <row r="4637" spans="4:4">
      <c r="D4637" s="146"/>
    </row>
    <row r="4638" spans="4:4">
      <c r="D4638" s="146"/>
    </row>
    <row r="4639" spans="4:4">
      <c r="D4639" s="146"/>
    </row>
    <row r="4640" spans="4:4">
      <c r="D4640" s="146"/>
    </row>
    <row r="4641" spans="4:4">
      <c r="D4641" s="146"/>
    </row>
    <row r="4642" spans="4:4">
      <c r="D4642" s="146"/>
    </row>
    <row r="4643" spans="4:4">
      <c r="D4643" s="146"/>
    </row>
    <row r="4644" spans="4:4">
      <c r="D4644" s="146"/>
    </row>
    <row r="4645" spans="4:4">
      <c r="D4645" s="146"/>
    </row>
    <row r="4646" spans="4:4">
      <c r="D4646" s="146"/>
    </row>
    <row r="4647" spans="4:4">
      <c r="D4647" s="146"/>
    </row>
    <row r="4648" spans="4:4">
      <c r="D4648" s="146"/>
    </row>
    <row r="4649" spans="4:4">
      <c r="D4649" s="146"/>
    </row>
    <row r="4650" spans="4:4">
      <c r="D4650" s="146"/>
    </row>
    <row r="4651" spans="4:4">
      <c r="D4651" s="146"/>
    </row>
    <row r="4652" spans="4:4">
      <c r="D4652" s="146"/>
    </row>
    <row r="4653" spans="4:4">
      <c r="D4653" s="146"/>
    </row>
    <row r="4654" spans="4:4">
      <c r="D4654" s="146"/>
    </row>
    <row r="4655" spans="4:4">
      <c r="D4655" s="146"/>
    </row>
    <row r="4656" spans="4:4">
      <c r="D4656" s="146"/>
    </row>
    <row r="4657" spans="4:4">
      <c r="D4657" s="146"/>
    </row>
    <row r="4658" spans="4:4">
      <c r="D4658" s="146"/>
    </row>
    <row r="4659" spans="4:4">
      <c r="D4659" s="146"/>
    </row>
    <row r="4660" spans="4:4">
      <c r="D4660" s="146"/>
    </row>
    <row r="4661" spans="4:4">
      <c r="D4661" s="146"/>
    </row>
    <row r="4662" spans="4:4">
      <c r="D4662" s="146"/>
    </row>
    <row r="4663" spans="4:4">
      <c r="D4663" s="146"/>
    </row>
    <row r="4664" spans="4:4">
      <c r="D4664" s="146"/>
    </row>
    <row r="4665" spans="4:4">
      <c r="D4665" s="146"/>
    </row>
    <row r="4666" spans="4:4">
      <c r="D4666" s="146"/>
    </row>
    <row r="4667" spans="4:4">
      <c r="D4667" s="146"/>
    </row>
    <row r="4668" spans="4:4">
      <c r="D4668" s="146"/>
    </row>
    <row r="4669" spans="4:4">
      <c r="D4669" s="146"/>
    </row>
    <row r="4670" spans="4:4">
      <c r="D4670" s="146"/>
    </row>
    <row r="4671" spans="4:4">
      <c r="D4671" s="146"/>
    </row>
    <row r="4672" spans="4:4">
      <c r="D4672" s="146"/>
    </row>
    <row r="4673" spans="4:4">
      <c r="D4673" s="146"/>
    </row>
    <row r="4674" spans="4:4">
      <c r="D4674" s="146"/>
    </row>
    <row r="4675" spans="4:4">
      <c r="D4675" s="146"/>
    </row>
    <row r="4676" spans="4:4">
      <c r="D4676" s="146"/>
    </row>
    <row r="4677" spans="4:4">
      <c r="D4677" s="146"/>
    </row>
    <row r="4678" spans="4:4">
      <c r="D4678" s="146"/>
    </row>
    <row r="4679" spans="4:4">
      <c r="D4679" s="146"/>
    </row>
    <row r="4680" spans="4:4">
      <c r="D4680" s="146"/>
    </row>
    <row r="4681" spans="4:4">
      <c r="D4681" s="146"/>
    </row>
    <row r="4682" spans="4:4">
      <c r="D4682" s="146"/>
    </row>
    <row r="4683" spans="4:4">
      <c r="D4683" s="146"/>
    </row>
    <row r="4684" spans="4:4">
      <c r="D4684" s="146"/>
    </row>
    <row r="4685" spans="4:4">
      <c r="D4685" s="146"/>
    </row>
    <row r="4686" spans="4:4">
      <c r="D4686" s="146"/>
    </row>
    <row r="4687" spans="4:4">
      <c r="D4687" s="146"/>
    </row>
    <row r="4688" spans="4:4">
      <c r="D4688" s="146"/>
    </row>
    <row r="4689" spans="4:4">
      <c r="D4689" s="146"/>
    </row>
    <row r="4690" spans="4:4">
      <c r="D4690" s="146"/>
    </row>
    <row r="4691" spans="4:4">
      <c r="D4691" s="146"/>
    </row>
    <row r="4692" spans="4:4">
      <c r="D4692" s="146"/>
    </row>
    <row r="4693" spans="4:4">
      <c r="D4693" s="146"/>
    </row>
    <row r="4694" spans="4:4">
      <c r="D4694" s="146"/>
    </row>
    <row r="4695" spans="4:4">
      <c r="D4695" s="146"/>
    </row>
    <row r="4696" spans="4:4">
      <c r="D4696" s="146"/>
    </row>
    <row r="4697" spans="4:4">
      <c r="D4697" s="146"/>
    </row>
    <row r="4698" spans="4:4">
      <c r="D4698" s="146"/>
    </row>
    <row r="4699" spans="4:4">
      <c r="D4699" s="146"/>
    </row>
    <row r="4700" spans="4:4">
      <c r="D4700" s="146"/>
    </row>
    <row r="4701" spans="4:4">
      <c r="D4701" s="146"/>
    </row>
    <row r="4702" spans="4:4">
      <c r="D4702" s="146"/>
    </row>
    <row r="4703" spans="4:4">
      <c r="D4703" s="146"/>
    </row>
    <row r="4704" spans="4:4">
      <c r="D4704" s="146"/>
    </row>
    <row r="4705" spans="4:4">
      <c r="D4705" s="146"/>
    </row>
    <row r="4706" spans="4:4">
      <c r="D4706" s="146"/>
    </row>
    <row r="4707" spans="4:4">
      <c r="D4707" s="146"/>
    </row>
    <row r="4708" spans="4:4">
      <c r="D4708" s="146"/>
    </row>
    <row r="4709" spans="4:4">
      <c r="D4709" s="146"/>
    </row>
    <row r="4710" spans="4:4">
      <c r="D4710" s="146"/>
    </row>
    <row r="4711" spans="4:4">
      <c r="D4711" s="146"/>
    </row>
    <row r="4712" spans="4:4">
      <c r="D4712" s="146"/>
    </row>
    <row r="4713" spans="4:4">
      <c r="D4713" s="146"/>
    </row>
    <row r="4714" spans="4:4">
      <c r="D4714" s="146"/>
    </row>
    <row r="4715" spans="4:4">
      <c r="D4715" s="146"/>
    </row>
    <row r="4716" spans="4:4">
      <c r="D4716" s="146"/>
    </row>
    <row r="4717" spans="4:4">
      <c r="D4717" s="146"/>
    </row>
    <row r="4718" spans="4:4">
      <c r="D4718" s="146"/>
    </row>
    <row r="4719" spans="4:4">
      <c r="D4719" s="146"/>
    </row>
    <row r="4720" spans="4:4">
      <c r="D4720" s="146"/>
    </row>
    <row r="4721" spans="4:4">
      <c r="D4721" s="146"/>
    </row>
    <row r="4722" spans="4:4">
      <c r="D4722" s="146"/>
    </row>
    <row r="4723" spans="4:4">
      <c r="D4723" s="146"/>
    </row>
    <row r="4724" spans="4:4">
      <c r="D4724" s="146"/>
    </row>
    <row r="4725" spans="4:4">
      <c r="D4725" s="146"/>
    </row>
    <row r="4726" spans="4:4">
      <c r="D4726" s="146"/>
    </row>
    <row r="4727" spans="4:4">
      <c r="D4727" s="146"/>
    </row>
    <row r="4728" spans="4:4">
      <c r="D4728" s="146"/>
    </row>
    <row r="4729" spans="4:4">
      <c r="D4729" s="146"/>
    </row>
    <row r="4730" spans="4:4">
      <c r="D4730" s="146"/>
    </row>
    <row r="4731" spans="4:4">
      <c r="D4731" s="146"/>
    </row>
    <row r="4732" spans="4:4">
      <c r="D4732" s="146"/>
    </row>
    <row r="4733" spans="4:4">
      <c r="D4733" s="146"/>
    </row>
    <row r="4734" spans="4:4">
      <c r="D4734" s="146"/>
    </row>
    <row r="4735" spans="4:4">
      <c r="D4735" s="146"/>
    </row>
    <row r="4736" spans="4:4">
      <c r="D4736" s="146"/>
    </row>
    <row r="4737" spans="4:4">
      <c r="D4737" s="146"/>
    </row>
    <row r="4738" spans="4:4">
      <c r="D4738" s="146"/>
    </row>
    <row r="4739" spans="4:4">
      <c r="D4739" s="146"/>
    </row>
    <row r="4740" spans="4:4">
      <c r="D4740" s="146"/>
    </row>
    <row r="4741" spans="4:4">
      <c r="D4741" s="146"/>
    </row>
    <row r="4742" spans="4:4">
      <c r="D4742" s="146"/>
    </row>
    <row r="4743" spans="4:4">
      <c r="D4743" s="146"/>
    </row>
    <row r="4744" spans="4:4">
      <c r="D4744" s="146"/>
    </row>
    <row r="4745" spans="4:4">
      <c r="D4745" s="146"/>
    </row>
    <row r="4746" spans="4:4">
      <c r="D4746" s="146"/>
    </row>
    <row r="4747" spans="4:4">
      <c r="D4747" s="146"/>
    </row>
    <row r="4748" spans="4:4">
      <c r="D4748" s="146"/>
    </row>
    <row r="4749" spans="4:4">
      <c r="D4749" s="146"/>
    </row>
    <row r="4750" spans="4:4">
      <c r="D4750" s="146"/>
    </row>
    <row r="4751" spans="4:4">
      <c r="D4751" s="146"/>
    </row>
    <row r="4752" spans="4:4">
      <c r="D4752" s="146"/>
    </row>
    <row r="4753" spans="4:4">
      <c r="D4753" s="146"/>
    </row>
    <row r="4754" spans="4:4">
      <c r="D4754" s="146"/>
    </row>
    <row r="4755" spans="4:4">
      <c r="D4755" s="146"/>
    </row>
    <row r="4756" spans="4:4">
      <c r="D4756" s="146"/>
    </row>
    <row r="4757" spans="4:4">
      <c r="D4757" s="146"/>
    </row>
    <row r="4758" spans="4:4">
      <c r="D4758" s="146"/>
    </row>
    <row r="4759" spans="4:4">
      <c r="D4759" s="146"/>
    </row>
    <row r="4760" spans="4:4">
      <c r="D4760" s="146"/>
    </row>
    <row r="4761" spans="4:4">
      <c r="D4761" s="146"/>
    </row>
    <row r="4762" spans="4:4">
      <c r="D4762" s="146"/>
    </row>
    <row r="4763" spans="4:4">
      <c r="D4763" s="146"/>
    </row>
    <row r="4764" spans="4:4">
      <c r="D4764" s="146"/>
    </row>
    <row r="4765" spans="4:4">
      <c r="D4765" s="146"/>
    </row>
    <row r="4766" spans="4:4">
      <c r="D4766" s="146"/>
    </row>
    <row r="4767" spans="4:4">
      <c r="D4767" s="146"/>
    </row>
    <row r="4768" spans="4:4">
      <c r="D4768" s="146"/>
    </row>
    <row r="4769" spans="4:4">
      <c r="D4769" s="146"/>
    </row>
    <row r="4770" spans="4:4">
      <c r="D4770" s="146"/>
    </row>
    <row r="4771" spans="4:4">
      <c r="D4771" s="146"/>
    </row>
    <row r="4772" spans="4:4">
      <c r="D4772" s="146"/>
    </row>
    <row r="4773" spans="4:4">
      <c r="D4773" s="146"/>
    </row>
    <row r="4774" spans="4:4">
      <c r="D4774" s="146"/>
    </row>
    <row r="4775" spans="4:4">
      <c r="D4775" s="146"/>
    </row>
    <row r="4776" spans="4:4">
      <c r="D4776" s="146"/>
    </row>
    <row r="4777" spans="4:4">
      <c r="D4777" s="146"/>
    </row>
    <row r="4778" spans="4:4">
      <c r="D4778" s="146"/>
    </row>
    <row r="4779" spans="4:4">
      <c r="D4779" s="146"/>
    </row>
    <row r="4780" spans="4:4">
      <c r="D4780" s="146"/>
    </row>
    <row r="4781" spans="4:4">
      <c r="D4781" s="146"/>
    </row>
    <row r="4782" spans="4:4">
      <c r="D4782" s="146"/>
    </row>
    <row r="4783" spans="4:4">
      <c r="D4783" s="146"/>
    </row>
    <row r="4784" spans="4:4">
      <c r="D4784" s="146"/>
    </row>
    <row r="4785" spans="4:4">
      <c r="D4785" s="146"/>
    </row>
    <row r="4786" spans="4:4">
      <c r="D4786" s="146"/>
    </row>
    <row r="4787" spans="4:4">
      <c r="D4787" s="146"/>
    </row>
    <row r="4788" spans="4:4">
      <c r="D4788" s="146"/>
    </row>
    <row r="4789" spans="4:4">
      <c r="D4789" s="146"/>
    </row>
    <row r="4790" spans="4:4">
      <c r="D4790" s="146"/>
    </row>
    <row r="4791" spans="4:4">
      <c r="D4791" s="146"/>
    </row>
    <row r="4792" spans="4:4">
      <c r="D4792" s="146"/>
    </row>
    <row r="4793" spans="4:4">
      <c r="D4793" s="146"/>
    </row>
    <row r="4794" spans="4:4">
      <c r="D4794" s="146"/>
    </row>
    <row r="4795" spans="4:4">
      <c r="D4795" s="146"/>
    </row>
    <row r="4796" spans="4:4">
      <c r="D4796" s="146"/>
    </row>
    <row r="4797" spans="4:4">
      <c r="D4797" s="146"/>
    </row>
    <row r="4798" spans="4:4">
      <c r="D4798" s="146"/>
    </row>
    <row r="4799" spans="4:4">
      <c r="D4799" s="146"/>
    </row>
    <row r="4800" spans="4:4">
      <c r="D4800" s="146"/>
    </row>
    <row r="4801" spans="4:4">
      <c r="D4801" s="146"/>
    </row>
    <row r="4802" spans="4:4">
      <c r="D4802" s="146"/>
    </row>
    <row r="4803" spans="4:4">
      <c r="D4803" s="146"/>
    </row>
    <row r="4804" spans="4:4">
      <c r="D4804" s="146"/>
    </row>
    <row r="4805" spans="4:4">
      <c r="D4805" s="146"/>
    </row>
    <row r="4806" spans="4:4">
      <c r="D4806" s="146"/>
    </row>
    <row r="4807" spans="4:4">
      <c r="D4807" s="146"/>
    </row>
    <row r="4808" spans="4:4">
      <c r="D4808" s="146"/>
    </row>
    <row r="4809" spans="4:4">
      <c r="D4809" s="146"/>
    </row>
    <row r="4810" spans="4:4">
      <c r="D4810" s="146"/>
    </row>
    <row r="4811" spans="4:4">
      <c r="D4811" s="146"/>
    </row>
    <row r="4812" spans="4:4">
      <c r="D4812" s="146"/>
    </row>
    <row r="4813" spans="4:4">
      <c r="D4813" s="146"/>
    </row>
    <row r="4814" spans="4:4">
      <c r="D4814" s="146"/>
    </row>
    <row r="4815" spans="4:4">
      <c r="D4815" s="146"/>
    </row>
    <row r="4816" spans="4:4">
      <c r="D4816" s="146"/>
    </row>
    <row r="4817" spans="4:4">
      <c r="D4817" s="146"/>
    </row>
    <row r="4818" spans="4:4">
      <c r="D4818" s="146"/>
    </row>
    <row r="4819" spans="4:4">
      <c r="D4819" s="146"/>
    </row>
    <row r="4820" spans="4:4">
      <c r="D4820" s="146"/>
    </row>
    <row r="4821" spans="4:4">
      <c r="D4821" s="146"/>
    </row>
    <row r="4822" spans="4:4">
      <c r="D4822" s="146"/>
    </row>
    <row r="4823" spans="4:4">
      <c r="D4823" s="146"/>
    </row>
    <row r="4824" spans="4:4">
      <c r="D4824" s="146"/>
    </row>
    <row r="4825" spans="4:4">
      <c r="D4825" s="146"/>
    </row>
    <row r="4826" spans="4:4">
      <c r="D4826" s="146"/>
    </row>
    <row r="4827" spans="4:4">
      <c r="D4827" s="146"/>
    </row>
    <row r="4828" spans="4:4">
      <c r="D4828" s="146"/>
    </row>
    <row r="4829" spans="4:4">
      <c r="D4829" s="146"/>
    </row>
    <row r="4830" spans="4:4">
      <c r="D4830" s="146"/>
    </row>
    <row r="4831" spans="4:4">
      <c r="D4831" s="146"/>
    </row>
    <row r="4832" spans="4:4">
      <c r="D4832" s="146"/>
    </row>
    <row r="4833" spans="4:4">
      <c r="D4833" s="146"/>
    </row>
    <row r="4834" spans="4:4">
      <c r="D4834" s="146"/>
    </row>
    <row r="4835" spans="4:4">
      <c r="D4835" s="146"/>
    </row>
    <row r="4836" spans="4:4">
      <c r="D4836" s="146"/>
    </row>
    <row r="4837" spans="4:4">
      <c r="D4837" s="146"/>
    </row>
    <row r="4838" spans="4:4">
      <c r="D4838" s="146"/>
    </row>
    <row r="4839" spans="4:4">
      <c r="D4839" s="146"/>
    </row>
    <row r="4840" spans="4:4">
      <c r="D4840" s="146"/>
    </row>
    <row r="4841" spans="4:4">
      <c r="D4841" s="146"/>
    </row>
    <row r="4842" spans="4:4">
      <c r="D4842" s="146"/>
    </row>
    <row r="4843" spans="4:4">
      <c r="D4843" s="146"/>
    </row>
    <row r="4844" spans="4:4">
      <c r="D4844" s="146"/>
    </row>
    <row r="4845" spans="4:4">
      <c r="D4845" s="146"/>
    </row>
    <row r="4846" spans="4:4">
      <c r="D4846" s="146"/>
    </row>
    <row r="4847" spans="4:4">
      <c r="D4847" s="146"/>
    </row>
    <row r="4848" spans="4:4">
      <c r="D4848" s="146"/>
    </row>
    <row r="4849" spans="4:4">
      <c r="D4849" s="146"/>
    </row>
    <row r="4850" spans="4:4">
      <c r="D4850" s="146"/>
    </row>
    <row r="4851" spans="4:4">
      <c r="D4851" s="146"/>
    </row>
    <row r="4852" spans="4:4">
      <c r="D4852" s="146"/>
    </row>
    <row r="4853" spans="4:4">
      <c r="D4853" s="146"/>
    </row>
    <row r="4854" spans="4:4">
      <c r="D4854" s="146"/>
    </row>
    <row r="4855" spans="4:4">
      <c r="D4855" s="146"/>
    </row>
    <row r="4856" spans="4:4">
      <c r="D4856" s="146"/>
    </row>
    <row r="4857" spans="4:4">
      <c r="D4857" s="146"/>
    </row>
    <row r="4858" spans="4:4">
      <c r="D4858" s="146"/>
    </row>
    <row r="4859" spans="4:4">
      <c r="D4859" s="146"/>
    </row>
    <row r="4860" spans="4:4">
      <c r="D4860" s="146"/>
    </row>
    <row r="4861" spans="4:4">
      <c r="D4861" s="146"/>
    </row>
    <row r="4862" spans="4:4">
      <c r="D4862" s="146"/>
    </row>
    <row r="4863" spans="4:4">
      <c r="D4863" s="146"/>
    </row>
    <row r="4864" spans="4:4">
      <c r="D4864" s="146"/>
    </row>
    <row r="4865" spans="4:4">
      <c r="D4865" s="146"/>
    </row>
    <row r="4866" spans="4:4">
      <c r="D4866" s="146"/>
    </row>
    <row r="4867" spans="4:4">
      <c r="D4867" s="146"/>
    </row>
    <row r="4868" spans="4:4">
      <c r="D4868" s="146"/>
    </row>
    <row r="4869" spans="4:4">
      <c r="D4869" s="146"/>
    </row>
    <row r="4870" spans="4:4">
      <c r="D4870" s="146"/>
    </row>
    <row r="4871" spans="4:4">
      <c r="D4871" s="146"/>
    </row>
    <row r="4872" spans="4:4">
      <c r="D4872" s="146"/>
    </row>
    <row r="4873" spans="4:4">
      <c r="D4873" s="146"/>
    </row>
    <row r="4874" spans="4:4">
      <c r="D4874" s="146"/>
    </row>
    <row r="4875" spans="4:4">
      <c r="D4875" s="146"/>
    </row>
    <row r="4876" spans="4:4">
      <c r="D4876" s="146"/>
    </row>
    <row r="4877" spans="4:4">
      <c r="D4877" s="146"/>
    </row>
    <row r="4878" spans="4:4">
      <c r="D4878" s="146"/>
    </row>
    <row r="4879" spans="4:4">
      <c r="D4879" s="146"/>
    </row>
    <row r="4880" spans="4:4">
      <c r="D4880" s="146"/>
    </row>
    <row r="4881" spans="4:4">
      <c r="D4881" s="146"/>
    </row>
    <row r="4882" spans="4:4">
      <c r="D4882" s="146"/>
    </row>
    <row r="4883" spans="4:4">
      <c r="D4883" s="146"/>
    </row>
    <row r="4884" spans="4:4">
      <c r="D4884" s="146"/>
    </row>
    <row r="4885" spans="4:4">
      <c r="D4885" s="146"/>
    </row>
    <row r="4886" spans="4:4">
      <c r="D4886" s="146"/>
    </row>
    <row r="4887" spans="4:4">
      <c r="D4887" s="146"/>
    </row>
    <row r="4888" spans="4:4">
      <c r="D4888" s="146"/>
    </row>
    <row r="4889" spans="4:4">
      <c r="D4889" s="146"/>
    </row>
    <row r="4890" spans="4:4">
      <c r="D4890" s="146"/>
    </row>
    <row r="4891" spans="4:4">
      <c r="D4891" s="146"/>
    </row>
    <row r="4892" spans="4:4">
      <c r="D4892" s="146"/>
    </row>
    <row r="4893" spans="4:4">
      <c r="D4893" s="146"/>
    </row>
    <row r="4894" spans="4:4">
      <c r="D4894" s="146"/>
    </row>
    <row r="4895" spans="4:4">
      <c r="D4895" s="146"/>
    </row>
    <row r="4896" spans="4:4">
      <c r="D4896" s="146"/>
    </row>
    <row r="4897" spans="4:4">
      <c r="D4897" s="146"/>
    </row>
    <row r="4898" spans="4:4">
      <c r="D4898" s="146"/>
    </row>
    <row r="4899" spans="4:4">
      <c r="D4899" s="146"/>
    </row>
    <row r="4900" spans="4:4">
      <c r="D4900" s="146"/>
    </row>
    <row r="4901" spans="4:4">
      <c r="D4901" s="146"/>
    </row>
    <row r="4902" spans="4:4">
      <c r="D4902" s="146"/>
    </row>
    <row r="4903" spans="4:4">
      <c r="D4903" s="146"/>
    </row>
    <row r="4904" spans="4:4">
      <c r="D4904" s="146"/>
    </row>
    <row r="4905" spans="4:4">
      <c r="D4905" s="146"/>
    </row>
    <row r="4906" spans="4:4">
      <c r="D4906" s="146"/>
    </row>
    <row r="4907" spans="4:4">
      <c r="D4907" s="146"/>
    </row>
    <row r="4908" spans="4:4">
      <c r="D4908" s="146"/>
    </row>
    <row r="4909" spans="4:4">
      <c r="D4909" s="146"/>
    </row>
    <row r="4910" spans="4:4">
      <c r="D4910" s="146"/>
    </row>
    <row r="4911" spans="4:4">
      <c r="D4911" s="146"/>
    </row>
    <row r="4912" spans="4:4">
      <c r="D4912" s="146"/>
    </row>
    <row r="4913" spans="4:4">
      <c r="D4913" s="146"/>
    </row>
    <row r="4914" spans="4:4">
      <c r="D4914" s="146"/>
    </row>
    <row r="4915" spans="4:4">
      <c r="D4915" s="146"/>
    </row>
    <row r="4916" spans="4:4">
      <c r="D4916" s="146"/>
    </row>
    <row r="4917" spans="4:4">
      <c r="D4917" s="146"/>
    </row>
    <row r="4918" spans="4:4">
      <c r="D4918" s="146"/>
    </row>
    <row r="4919" spans="4:4">
      <c r="D4919" s="146"/>
    </row>
    <row r="4920" spans="4:4">
      <c r="D4920" s="146"/>
    </row>
    <row r="4921" spans="4:4">
      <c r="D4921" s="146"/>
    </row>
    <row r="4922" spans="4:4">
      <c r="D4922" s="146"/>
    </row>
    <row r="4923" spans="4:4">
      <c r="D4923" s="146"/>
    </row>
    <row r="4924" spans="4:4">
      <c r="D4924" s="146"/>
    </row>
    <row r="4925" spans="4:4">
      <c r="D4925" s="146"/>
    </row>
    <row r="4926" spans="4:4">
      <c r="D4926" s="146"/>
    </row>
    <row r="4927" spans="4:4">
      <c r="D4927" s="146"/>
    </row>
    <row r="4928" spans="4:4">
      <c r="D4928" s="146"/>
    </row>
    <row r="4929" spans="4:4">
      <c r="D4929" s="146"/>
    </row>
    <row r="4930" spans="4:4">
      <c r="D4930" s="146"/>
    </row>
    <row r="4931" spans="4:4">
      <c r="D4931" s="146"/>
    </row>
    <row r="4932" spans="4:4">
      <c r="D4932" s="146"/>
    </row>
    <row r="4933" spans="4:4">
      <c r="D4933" s="146"/>
    </row>
    <row r="4934" spans="4:4">
      <c r="D4934" s="146"/>
    </row>
    <row r="4935" spans="4:4">
      <c r="D4935" s="146"/>
    </row>
    <row r="4936" spans="4:4">
      <c r="D4936" s="146"/>
    </row>
    <row r="4937" spans="4:4">
      <c r="D4937" s="146"/>
    </row>
    <row r="4938" spans="4:4">
      <c r="D4938" s="146"/>
    </row>
    <row r="4939" spans="4:4">
      <c r="D4939" s="146"/>
    </row>
    <row r="4940" spans="4:4">
      <c r="D4940" s="146"/>
    </row>
    <row r="4941" spans="4:4">
      <c r="D4941" s="146"/>
    </row>
    <row r="4942" spans="4:4">
      <c r="D4942" s="146"/>
    </row>
    <row r="4943" spans="4:4">
      <c r="D4943" s="146"/>
    </row>
    <row r="4944" spans="4:4">
      <c r="D4944" s="146"/>
    </row>
    <row r="4945" spans="4:4">
      <c r="D4945" s="146"/>
    </row>
    <row r="4946" spans="4:4">
      <c r="D4946" s="146"/>
    </row>
    <row r="4947" spans="4:4">
      <c r="D4947" s="146"/>
    </row>
    <row r="4948" spans="4:4">
      <c r="D4948" s="146"/>
    </row>
    <row r="4949" spans="4:4">
      <c r="D4949" s="146"/>
    </row>
    <row r="4950" spans="4:4">
      <c r="D4950" s="146"/>
    </row>
    <row r="4951" spans="4:4">
      <c r="D4951" s="146"/>
    </row>
    <row r="4952" spans="4:4">
      <c r="D4952" s="146"/>
    </row>
    <row r="4953" spans="4:4">
      <c r="D4953" s="146"/>
    </row>
    <row r="4954" spans="4:4">
      <c r="D4954" s="146"/>
    </row>
    <row r="4955" spans="4:4">
      <c r="D4955" s="146"/>
    </row>
    <row r="4956" spans="4:4">
      <c r="D4956" s="146"/>
    </row>
    <row r="4957" spans="4:4">
      <c r="D4957" s="146"/>
    </row>
    <row r="4958" spans="4:4">
      <c r="D4958" s="146"/>
    </row>
    <row r="4959" spans="4:4">
      <c r="D4959" s="146"/>
    </row>
    <row r="4960" spans="4:4">
      <c r="D4960" s="146"/>
    </row>
    <row r="4961" spans="4:4">
      <c r="D4961" s="146"/>
    </row>
    <row r="4962" spans="4:4">
      <c r="D4962" s="146"/>
    </row>
    <row r="4963" spans="4:4">
      <c r="D4963" s="146"/>
    </row>
    <row r="4964" spans="4:4">
      <c r="D4964" s="146"/>
    </row>
    <row r="4965" spans="4:4">
      <c r="D4965" s="146"/>
    </row>
    <row r="4966" spans="4:4">
      <c r="D4966" s="146"/>
    </row>
    <row r="4967" spans="4:4">
      <c r="D4967" s="146"/>
    </row>
    <row r="4968" spans="4:4">
      <c r="D4968" s="146"/>
    </row>
    <row r="4969" spans="4:4">
      <c r="D4969" s="146"/>
    </row>
    <row r="4970" spans="4:4">
      <c r="D4970" s="146"/>
    </row>
    <row r="4971" spans="4:4">
      <c r="D4971" s="146"/>
    </row>
    <row r="4972" spans="4:4">
      <c r="D4972" s="146"/>
    </row>
    <row r="4973" spans="4:4">
      <c r="D4973" s="146"/>
    </row>
    <row r="4974" spans="4:4">
      <c r="D4974" s="146"/>
    </row>
    <row r="4975" spans="4:4">
      <c r="D4975" s="146"/>
    </row>
    <row r="4976" spans="4:4">
      <c r="D4976" s="146"/>
    </row>
    <row r="4977" spans="4:4">
      <c r="D4977" s="146"/>
    </row>
    <row r="4978" spans="4:4">
      <c r="D4978" s="146"/>
    </row>
    <row r="4979" spans="4:4">
      <c r="D4979" s="146"/>
    </row>
    <row r="4980" spans="4:4">
      <c r="D4980" s="146"/>
    </row>
    <row r="4981" spans="4:4">
      <c r="D4981" s="146"/>
    </row>
    <row r="4982" spans="4:4">
      <c r="D4982" s="146"/>
    </row>
    <row r="4983" spans="4:4">
      <c r="D4983" s="146"/>
    </row>
    <row r="4984" spans="4:4">
      <c r="D4984" s="146"/>
    </row>
    <row r="4985" spans="4:4">
      <c r="D4985" s="146"/>
    </row>
    <row r="4986" spans="4:4">
      <c r="D4986" s="146"/>
    </row>
    <row r="4987" spans="4:4">
      <c r="D4987" s="146"/>
    </row>
    <row r="4988" spans="4:4">
      <c r="D4988" s="146"/>
    </row>
    <row r="4989" spans="4:4">
      <c r="D4989" s="146"/>
    </row>
    <row r="4990" spans="4:4">
      <c r="D4990" s="146"/>
    </row>
    <row r="4991" spans="4:4">
      <c r="D4991" s="146"/>
    </row>
    <row r="4992" spans="4:4">
      <c r="D4992" s="146"/>
    </row>
    <row r="4993" spans="4:4">
      <c r="D4993" s="146"/>
    </row>
    <row r="4994" spans="4:4">
      <c r="D4994" s="146"/>
    </row>
    <row r="4995" spans="4:4">
      <c r="D4995" s="146"/>
    </row>
    <row r="4996" spans="4:4">
      <c r="D4996" s="146"/>
    </row>
    <row r="4997" spans="4:4">
      <c r="D4997" s="146"/>
    </row>
    <row r="4998" spans="4:4">
      <c r="D4998" s="146"/>
    </row>
    <row r="4999" spans="4:4">
      <c r="D4999" s="146"/>
    </row>
    <row r="5000" spans="4:4">
      <c r="D5000" s="146"/>
    </row>
    <row r="5001" spans="4:4">
      <c r="D5001" s="146"/>
    </row>
    <row r="5002" spans="4:4">
      <c r="D5002" s="146"/>
    </row>
  </sheetData>
  <sheetProtection password="DCC9" sheet="1" objects="1" scenarios="1" selectLockedCells="1"/>
  <mergeCells count="6">
    <mergeCell ref="A1:G1"/>
    <mergeCell ref="C2:G2"/>
    <mergeCell ref="C3:G3"/>
    <mergeCell ref="C4:G4"/>
    <mergeCell ref="A79:T85"/>
    <mergeCell ref="K4:L4"/>
  </mergeCells>
  <pageMargins left="0.59055118110236204" right="0.196850393700787" top="0.78740157499999996" bottom="0.78740157499999996" header="0.3" footer="0.3"/>
  <pageSetup paperSize="9" scale="92" fitToHeight="0" orientation="landscape" r:id="rId1"/>
  <headerFooter>
    <oddFooter>&amp;RStránka &amp;P z &amp;N&amp;LZpracováno programem BUILDpower S,  © RTS, a.s.</oddFooter>
  </headerFooter>
  <rowBreaks count="1" manualBreakCount="1">
    <brk id="50" max="22"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148"/>
  <sheetViews>
    <sheetView view="pageBreakPreview" zoomScale="115" zoomScaleNormal="115" zoomScaleSheetLayoutView="115" workbookViewId="0">
      <pane ySplit="2" topLeftCell="A3" activePane="bottomLeft" state="frozen"/>
      <selection activeCell="H163" sqref="H163"/>
      <selection pane="bottomLeft" activeCell="E5" sqref="E5"/>
    </sheetView>
  </sheetViews>
  <sheetFormatPr defaultColWidth="9.140625" defaultRowHeight="12.75"/>
  <cols>
    <col min="1" max="1" width="12.140625" style="297" bestFit="1" customWidth="1"/>
    <col min="2" max="2" width="50" style="298" customWidth="1"/>
    <col min="3" max="3" width="7.28515625" style="299" bestFit="1" customWidth="1"/>
    <col min="4" max="4" width="8.42578125" style="300" bestFit="1" customWidth="1"/>
    <col min="5" max="5" width="11.7109375" style="299" customWidth="1"/>
    <col min="6" max="6" width="12.28515625" style="301" bestFit="1" customWidth="1"/>
    <col min="7" max="7" width="9.140625" style="302"/>
    <col min="8" max="256" width="9.140625" style="299"/>
    <col min="257" max="257" width="12.140625" style="299" bestFit="1" customWidth="1"/>
    <col min="258" max="258" width="50" style="299" customWidth="1"/>
    <col min="259" max="259" width="7.28515625" style="299" bestFit="1" customWidth="1"/>
    <col min="260" max="260" width="8.42578125" style="299" bestFit="1" customWidth="1"/>
    <col min="261" max="261" width="11.7109375" style="299" customWidth="1"/>
    <col min="262" max="262" width="12.28515625" style="299" bestFit="1" customWidth="1"/>
    <col min="263" max="512" width="9.140625" style="299"/>
    <col min="513" max="513" width="12.140625" style="299" bestFit="1" customWidth="1"/>
    <col min="514" max="514" width="50" style="299" customWidth="1"/>
    <col min="515" max="515" width="7.28515625" style="299" bestFit="1" customWidth="1"/>
    <col min="516" max="516" width="8.42578125" style="299" bestFit="1" customWidth="1"/>
    <col min="517" max="517" width="11.7109375" style="299" customWidth="1"/>
    <col min="518" max="518" width="12.28515625" style="299" bestFit="1" customWidth="1"/>
    <col min="519" max="768" width="9.140625" style="299"/>
    <col min="769" max="769" width="12.140625" style="299" bestFit="1" customWidth="1"/>
    <col min="770" max="770" width="50" style="299" customWidth="1"/>
    <col min="771" max="771" width="7.28515625" style="299" bestFit="1" customWidth="1"/>
    <col min="772" max="772" width="8.42578125" style="299" bestFit="1" customWidth="1"/>
    <col min="773" max="773" width="11.7109375" style="299" customWidth="1"/>
    <col min="774" max="774" width="12.28515625" style="299" bestFit="1" customWidth="1"/>
    <col min="775" max="1024" width="9.140625" style="299"/>
    <col min="1025" max="1025" width="12.140625" style="299" bestFit="1" customWidth="1"/>
    <col min="1026" max="1026" width="50" style="299" customWidth="1"/>
    <col min="1027" max="1027" width="7.28515625" style="299" bestFit="1" customWidth="1"/>
    <col min="1028" max="1028" width="8.42578125" style="299" bestFit="1" customWidth="1"/>
    <col min="1029" max="1029" width="11.7109375" style="299" customWidth="1"/>
    <col min="1030" max="1030" width="12.28515625" style="299" bestFit="1" customWidth="1"/>
    <col min="1031" max="1280" width="9.140625" style="299"/>
    <col min="1281" max="1281" width="12.140625" style="299" bestFit="1" customWidth="1"/>
    <col min="1282" max="1282" width="50" style="299" customWidth="1"/>
    <col min="1283" max="1283" width="7.28515625" style="299" bestFit="1" customWidth="1"/>
    <col min="1284" max="1284" width="8.42578125" style="299" bestFit="1" customWidth="1"/>
    <col min="1285" max="1285" width="11.7109375" style="299" customWidth="1"/>
    <col min="1286" max="1286" width="12.28515625" style="299" bestFit="1" customWidth="1"/>
    <col min="1287" max="1536" width="9.140625" style="299"/>
    <col min="1537" max="1537" width="12.140625" style="299" bestFit="1" customWidth="1"/>
    <col min="1538" max="1538" width="50" style="299" customWidth="1"/>
    <col min="1539" max="1539" width="7.28515625" style="299" bestFit="1" customWidth="1"/>
    <col min="1540" max="1540" width="8.42578125" style="299" bestFit="1" customWidth="1"/>
    <col min="1541" max="1541" width="11.7109375" style="299" customWidth="1"/>
    <col min="1542" max="1542" width="12.28515625" style="299" bestFit="1" customWidth="1"/>
    <col min="1543" max="1792" width="9.140625" style="299"/>
    <col min="1793" max="1793" width="12.140625" style="299" bestFit="1" customWidth="1"/>
    <col min="1794" max="1794" width="50" style="299" customWidth="1"/>
    <col min="1795" max="1795" width="7.28515625" style="299" bestFit="1" customWidth="1"/>
    <col min="1796" max="1796" width="8.42578125" style="299" bestFit="1" customWidth="1"/>
    <col min="1797" max="1797" width="11.7109375" style="299" customWidth="1"/>
    <col min="1798" max="1798" width="12.28515625" style="299" bestFit="1" customWidth="1"/>
    <col min="1799" max="2048" width="9.140625" style="299"/>
    <col min="2049" max="2049" width="12.140625" style="299" bestFit="1" customWidth="1"/>
    <col min="2050" max="2050" width="50" style="299" customWidth="1"/>
    <col min="2051" max="2051" width="7.28515625" style="299" bestFit="1" customWidth="1"/>
    <col min="2052" max="2052" width="8.42578125" style="299" bestFit="1" customWidth="1"/>
    <col min="2053" max="2053" width="11.7109375" style="299" customWidth="1"/>
    <col min="2054" max="2054" width="12.28515625" style="299" bestFit="1" customWidth="1"/>
    <col min="2055" max="2304" width="9.140625" style="299"/>
    <col min="2305" max="2305" width="12.140625" style="299" bestFit="1" customWidth="1"/>
    <col min="2306" max="2306" width="50" style="299" customWidth="1"/>
    <col min="2307" max="2307" width="7.28515625" style="299" bestFit="1" customWidth="1"/>
    <col min="2308" max="2308" width="8.42578125" style="299" bestFit="1" customWidth="1"/>
    <col min="2309" max="2309" width="11.7109375" style="299" customWidth="1"/>
    <col min="2310" max="2310" width="12.28515625" style="299" bestFit="1" customWidth="1"/>
    <col min="2311" max="2560" width="9.140625" style="299"/>
    <col min="2561" max="2561" width="12.140625" style="299" bestFit="1" customWidth="1"/>
    <col min="2562" max="2562" width="50" style="299" customWidth="1"/>
    <col min="2563" max="2563" width="7.28515625" style="299" bestFit="1" customWidth="1"/>
    <col min="2564" max="2564" width="8.42578125" style="299" bestFit="1" customWidth="1"/>
    <col min="2565" max="2565" width="11.7109375" style="299" customWidth="1"/>
    <col min="2566" max="2566" width="12.28515625" style="299" bestFit="1" customWidth="1"/>
    <col min="2567" max="2816" width="9.140625" style="299"/>
    <col min="2817" max="2817" width="12.140625" style="299" bestFit="1" customWidth="1"/>
    <col min="2818" max="2818" width="50" style="299" customWidth="1"/>
    <col min="2819" max="2819" width="7.28515625" style="299" bestFit="1" customWidth="1"/>
    <col min="2820" max="2820" width="8.42578125" style="299" bestFit="1" customWidth="1"/>
    <col min="2821" max="2821" width="11.7109375" style="299" customWidth="1"/>
    <col min="2822" max="2822" width="12.28515625" style="299" bestFit="1" customWidth="1"/>
    <col min="2823" max="3072" width="9.140625" style="299"/>
    <col min="3073" max="3073" width="12.140625" style="299" bestFit="1" customWidth="1"/>
    <col min="3074" max="3074" width="50" style="299" customWidth="1"/>
    <col min="3075" max="3075" width="7.28515625" style="299" bestFit="1" customWidth="1"/>
    <col min="3076" max="3076" width="8.42578125" style="299" bestFit="1" customWidth="1"/>
    <col min="3077" max="3077" width="11.7109375" style="299" customWidth="1"/>
    <col min="3078" max="3078" width="12.28515625" style="299" bestFit="1" customWidth="1"/>
    <col min="3079" max="3328" width="9.140625" style="299"/>
    <col min="3329" max="3329" width="12.140625" style="299" bestFit="1" customWidth="1"/>
    <col min="3330" max="3330" width="50" style="299" customWidth="1"/>
    <col min="3331" max="3331" width="7.28515625" style="299" bestFit="1" customWidth="1"/>
    <col min="3332" max="3332" width="8.42578125" style="299" bestFit="1" customWidth="1"/>
    <col min="3333" max="3333" width="11.7109375" style="299" customWidth="1"/>
    <col min="3334" max="3334" width="12.28515625" style="299" bestFit="1" customWidth="1"/>
    <col min="3335" max="3584" width="9.140625" style="299"/>
    <col min="3585" max="3585" width="12.140625" style="299" bestFit="1" customWidth="1"/>
    <col min="3586" max="3586" width="50" style="299" customWidth="1"/>
    <col min="3587" max="3587" width="7.28515625" style="299" bestFit="1" customWidth="1"/>
    <col min="3588" max="3588" width="8.42578125" style="299" bestFit="1" customWidth="1"/>
    <col min="3589" max="3589" width="11.7109375" style="299" customWidth="1"/>
    <col min="3590" max="3590" width="12.28515625" style="299" bestFit="1" customWidth="1"/>
    <col min="3591" max="3840" width="9.140625" style="299"/>
    <col min="3841" max="3841" width="12.140625" style="299" bestFit="1" customWidth="1"/>
    <col min="3842" max="3842" width="50" style="299" customWidth="1"/>
    <col min="3843" max="3843" width="7.28515625" style="299" bestFit="1" customWidth="1"/>
    <col min="3844" max="3844" width="8.42578125" style="299" bestFit="1" customWidth="1"/>
    <col min="3845" max="3845" width="11.7109375" style="299" customWidth="1"/>
    <col min="3846" max="3846" width="12.28515625" style="299" bestFit="1" customWidth="1"/>
    <col min="3847" max="4096" width="9.140625" style="299"/>
    <col min="4097" max="4097" width="12.140625" style="299" bestFit="1" customWidth="1"/>
    <col min="4098" max="4098" width="50" style="299" customWidth="1"/>
    <col min="4099" max="4099" width="7.28515625" style="299" bestFit="1" customWidth="1"/>
    <col min="4100" max="4100" width="8.42578125" style="299" bestFit="1" customWidth="1"/>
    <col min="4101" max="4101" width="11.7109375" style="299" customWidth="1"/>
    <col min="4102" max="4102" width="12.28515625" style="299" bestFit="1" customWidth="1"/>
    <col min="4103" max="4352" width="9.140625" style="299"/>
    <col min="4353" max="4353" width="12.140625" style="299" bestFit="1" customWidth="1"/>
    <col min="4354" max="4354" width="50" style="299" customWidth="1"/>
    <col min="4355" max="4355" width="7.28515625" style="299" bestFit="1" customWidth="1"/>
    <col min="4356" max="4356" width="8.42578125" style="299" bestFit="1" customWidth="1"/>
    <col min="4357" max="4357" width="11.7109375" style="299" customWidth="1"/>
    <col min="4358" max="4358" width="12.28515625" style="299" bestFit="1" customWidth="1"/>
    <col min="4359" max="4608" width="9.140625" style="299"/>
    <col min="4609" max="4609" width="12.140625" style="299" bestFit="1" customWidth="1"/>
    <col min="4610" max="4610" width="50" style="299" customWidth="1"/>
    <col min="4611" max="4611" width="7.28515625" style="299" bestFit="1" customWidth="1"/>
    <col min="4612" max="4612" width="8.42578125" style="299" bestFit="1" customWidth="1"/>
    <col min="4613" max="4613" width="11.7109375" style="299" customWidth="1"/>
    <col min="4614" max="4614" width="12.28515625" style="299" bestFit="1" customWidth="1"/>
    <col min="4615" max="4864" width="9.140625" style="299"/>
    <col min="4865" max="4865" width="12.140625" style="299" bestFit="1" customWidth="1"/>
    <col min="4866" max="4866" width="50" style="299" customWidth="1"/>
    <col min="4867" max="4867" width="7.28515625" style="299" bestFit="1" customWidth="1"/>
    <col min="4868" max="4868" width="8.42578125" style="299" bestFit="1" customWidth="1"/>
    <col min="4869" max="4869" width="11.7109375" style="299" customWidth="1"/>
    <col min="4870" max="4870" width="12.28515625" style="299" bestFit="1" customWidth="1"/>
    <col min="4871" max="5120" width="9.140625" style="299"/>
    <col min="5121" max="5121" width="12.140625" style="299" bestFit="1" customWidth="1"/>
    <col min="5122" max="5122" width="50" style="299" customWidth="1"/>
    <col min="5123" max="5123" width="7.28515625" style="299" bestFit="1" customWidth="1"/>
    <col min="5124" max="5124" width="8.42578125" style="299" bestFit="1" customWidth="1"/>
    <col min="5125" max="5125" width="11.7109375" style="299" customWidth="1"/>
    <col min="5126" max="5126" width="12.28515625" style="299" bestFit="1" customWidth="1"/>
    <col min="5127" max="5376" width="9.140625" style="299"/>
    <col min="5377" max="5377" width="12.140625" style="299" bestFit="1" customWidth="1"/>
    <col min="5378" max="5378" width="50" style="299" customWidth="1"/>
    <col min="5379" max="5379" width="7.28515625" style="299" bestFit="1" customWidth="1"/>
    <col min="5380" max="5380" width="8.42578125" style="299" bestFit="1" customWidth="1"/>
    <col min="5381" max="5381" width="11.7109375" style="299" customWidth="1"/>
    <col min="5382" max="5382" width="12.28515625" style="299" bestFit="1" customWidth="1"/>
    <col min="5383" max="5632" width="9.140625" style="299"/>
    <col min="5633" max="5633" width="12.140625" style="299" bestFit="1" customWidth="1"/>
    <col min="5634" max="5634" width="50" style="299" customWidth="1"/>
    <col min="5635" max="5635" width="7.28515625" style="299" bestFit="1" customWidth="1"/>
    <col min="5636" max="5636" width="8.42578125" style="299" bestFit="1" customWidth="1"/>
    <col min="5637" max="5637" width="11.7109375" style="299" customWidth="1"/>
    <col min="5638" max="5638" width="12.28515625" style="299" bestFit="1" customWidth="1"/>
    <col min="5639" max="5888" width="9.140625" style="299"/>
    <col min="5889" max="5889" width="12.140625" style="299" bestFit="1" customWidth="1"/>
    <col min="5890" max="5890" width="50" style="299" customWidth="1"/>
    <col min="5891" max="5891" width="7.28515625" style="299" bestFit="1" customWidth="1"/>
    <col min="5892" max="5892" width="8.42578125" style="299" bestFit="1" customWidth="1"/>
    <col min="5893" max="5893" width="11.7109375" style="299" customWidth="1"/>
    <col min="5894" max="5894" width="12.28515625" style="299" bestFit="1" customWidth="1"/>
    <col min="5895" max="6144" width="9.140625" style="299"/>
    <col min="6145" max="6145" width="12.140625" style="299" bestFit="1" customWidth="1"/>
    <col min="6146" max="6146" width="50" style="299" customWidth="1"/>
    <col min="6147" max="6147" width="7.28515625" style="299" bestFit="1" customWidth="1"/>
    <col min="6148" max="6148" width="8.42578125" style="299" bestFit="1" customWidth="1"/>
    <col min="6149" max="6149" width="11.7109375" style="299" customWidth="1"/>
    <col min="6150" max="6150" width="12.28515625" style="299" bestFit="1" customWidth="1"/>
    <col min="6151" max="6400" width="9.140625" style="299"/>
    <col min="6401" max="6401" width="12.140625" style="299" bestFit="1" customWidth="1"/>
    <col min="6402" max="6402" width="50" style="299" customWidth="1"/>
    <col min="6403" max="6403" width="7.28515625" style="299" bestFit="1" customWidth="1"/>
    <col min="6404" max="6404" width="8.42578125" style="299" bestFit="1" customWidth="1"/>
    <col min="6405" max="6405" width="11.7109375" style="299" customWidth="1"/>
    <col min="6406" max="6406" width="12.28515625" style="299" bestFit="1" customWidth="1"/>
    <col min="6407" max="6656" width="9.140625" style="299"/>
    <col min="6657" max="6657" width="12.140625" style="299" bestFit="1" customWidth="1"/>
    <col min="6658" max="6658" width="50" style="299" customWidth="1"/>
    <col min="6659" max="6659" width="7.28515625" style="299" bestFit="1" customWidth="1"/>
    <col min="6660" max="6660" width="8.42578125" style="299" bestFit="1" customWidth="1"/>
    <col min="6661" max="6661" width="11.7109375" style="299" customWidth="1"/>
    <col min="6662" max="6662" width="12.28515625" style="299" bestFit="1" customWidth="1"/>
    <col min="6663" max="6912" width="9.140625" style="299"/>
    <col min="6913" max="6913" width="12.140625" style="299" bestFit="1" customWidth="1"/>
    <col min="6914" max="6914" width="50" style="299" customWidth="1"/>
    <col min="6915" max="6915" width="7.28515625" style="299" bestFit="1" customWidth="1"/>
    <col min="6916" max="6916" width="8.42578125" style="299" bestFit="1" customWidth="1"/>
    <col min="6917" max="6917" width="11.7109375" style="299" customWidth="1"/>
    <col min="6918" max="6918" width="12.28515625" style="299" bestFit="1" customWidth="1"/>
    <col min="6919" max="7168" width="9.140625" style="299"/>
    <col min="7169" max="7169" width="12.140625" style="299" bestFit="1" customWidth="1"/>
    <col min="7170" max="7170" width="50" style="299" customWidth="1"/>
    <col min="7171" max="7171" width="7.28515625" style="299" bestFit="1" customWidth="1"/>
    <col min="7172" max="7172" width="8.42578125" style="299" bestFit="1" customWidth="1"/>
    <col min="7173" max="7173" width="11.7109375" style="299" customWidth="1"/>
    <col min="7174" max="7174" width="12.28515625" style="299" bestFit="1" customWidth="1"/>
    <col min="7175" max="7424" width="9.140625" style="299"/>
    <col min="7425" max="7425" width="12.140625" style="299" bestFit="1" customWidth="1"/>
    <col min="7426" max="7426" width="50" style="299" customWidth="1"/>
    <col min="7427" max="7427" width="7.28515625" style="299" bestFit="1" customWidth="1"/>
    <col min="7428" max="7428" width="8.42578125" style="299" bestFit="1" customWidth="1"/>
    <col min="7429" max="7429" width="11.7109375" style="299" customWidth="1"/>
    <col min="7430" max="7430" width="12.28515625" style="299" bestFit="1" customWidth="1"/>
    <col min="7431" max="7680" width="9.140625" style="299"/>
    <col min="7681" max="7681" width="12.140625" style="299" bestFit="1" customWidth="1"/>
    <col min="7682" max="7682" width="50" style="299" customWidth="1"/>
    <col min="7683" max="7683" width="7.28515625" style="299" bestFit="1" customWidth="1"/>
    <col min="7684" max="7684" width="8.42578125" style="299" bestFit="1" customWidth="1"/>
    <col min="7685" max="7685" width="11.7109375" style="299" customWidth="1"/>
    <col min="7686" max="7686" width="12.28515625" style="299" bestFit="1" customWidth="1"/>
    <col min="7687" max="7936" width="9.140625" style="299"/>
    <col min="7937" max="7937" width="12.140625" style="299" bestFit="1" customWidth="1"/>
    <col min="7938" max="7938" width="50" style="299" customWidth="1"/>
    <col min="7939" max="7939" width="7.28515625" style="299" bestFit="1" customWidth="1"/>
    <col min="7940" max="7940" width="8.42578125" style="299" bestFit="1" customWidth="1"/>
    <col min="7941" max="7941" width="11.7109375" style="299" customWidth="1"/>
    <col min="7942" max="7942" width="12.28515625" style="299" bestFit="1" customWidth="1"/>
    <col min="7943" max="8192" width="9.140625" style="299"/>
    <col min="8193" max="8193" width="12.140625" style="299" bestFit="1" customWidth="1"/>
    <col min="8194" max="8194" width="50" style="299" customWidth="1"/>
    <col min="8195" max="8195" width="7.28515625" style="299" bestFit="1" customWidth="1"/>
    <col min="8196" max="8196" width="8.42578125" style="299" bestFit="1" customWidth="1"/>
    <col min="8197" max="8197" width="11.7109375" style="299" customWidth="1"/>
    <col min="8198" max="8198" width="12.28515625" style="299" bestFit="1" customWidth="1"/>
    <col min="8199" max="8448" width="9.140625" style="299"/>
    <col min="8449" max="8449" width="12.140625" style="299" bestFit="1" customWidth="1"/>
    <col min="8450" max="8450" width="50" style="299" customWidth="1"/>
    <col min="8451" max="8451" width="7.28515625" style="299" bestFit="1" customWidth="1"/>
    <col min="8452" max="8452" width="8.42578125" style="299" bestFit="1" customWidth="1"/>
    <col min="8453" max="8453" width="11.7109375" style="299" customWidth="1"/>
    <col min="8454" max="8454" width="12.28515625" style="299" bestFit="1" customWidth="1"/>
    <col min="8455" max="8704" width="9.140625" style="299"/>
    <col min="8705" max="8705" width="12.140625" style="299" bestFit="1" customWidth="1"/>
    <col min="8706" max="8706" width="50" style="299" customWidth="1"/>
    <col min="8707" max="8707" width="7.28515625" style="299" bestFit="1" customWidth="1"/>
    <col min="8708" max="8708" width="8.42578125" style="299" bestFit="1" customWidth="1"/>
    <col min="8709" max="8709" width="11.7109375" style="299" customWidth="1"/>
    <col min="8710" max="8710" width="12.28515625" style="299" bestFit="1" customWidth="1"/>
    <col min="8711" max="8960" width="9.140625" style="299"/>
    <col min="8961" max="8961" width="12.140625" style="299" bestFit="1" customWidth="1"/>
    <col min="8962" max="8962" width="50" style="299" customWidth="1"/>
    <col min="8963" max="8963" width="7.28515625" style="299" bestFit="1" customWidth="1"/>
    <col min="8964" max="8964" width="8.42578125" style="299" bestFit="1" customWidth="1"/>
    <col min="8965" max="8965" width="11.7109375" style="299" customWidth="1"/>
    <col min="8966" max="8966" width="12.28515625" style="299" bestFit="1" customWidth="1"/>
    <col min="8967" max="9216" width="9.140625" style="299"/>
    <col min="9217" max="9217" width="12.140625" style="299" bestFit="1" customWidth="1"/>
    <col min="9218" max="9218" width="50" style="299" customWidth="1"/>
    <col min="9219" max="9219" width="7.28515625" style="299" bestFit="1" customWidth="1"/>
    <col min="9220" max="9220" width="8.42578125" style="299" bestFit="1" customWidth="1"/>
    <col min="9221" max="9221" width="11.7109375" style="299" customWidth="1"/>
    <col min="9222" max="9222" width="12.28515625" style="299" bestFit="1" customWidth="1"/>
    <col min="9223" max="9472" width="9.140625" style="299"/>
    <col min="9473" max="9473" width="12.140625" style="299" bestFit="1" customWidth="1"/>
    <col min="9474" max="9474" width="50" style="299" customWidth="1"/>
    <col min="9475" max="9475" width="7.28515625" style="299" bestFit="1" customWidth="1"/>
    <col min="9476" max="9476" width="8.42578125" style="299" bestFit="1" customWidth="1"/>
    <col min="9477" max="9477" width="11.7109375" style="299" customWidth="1"/>
    <col min="9478" max="9478" width="12.28515625" style="299" bestFit="1" customWidth="1"/>
    <col min="9479" max="9728" width="9.140625" style="299"/>
    <col min="9729" max="9729" width="12.140625" style="299" bestFit="1" customWidth="1"/>
    <col min="9730" max="9730" width="50" style="299" customWidth="1"/>
    <col min="9731" max="9731" width="7.28515625" style="299" bestFit="1" customWidth="1"/>
    <col min="9732" max="9732" width="8.42578125" style="299" bestFit="1" customWidth="1"/>
    <col min="9733" max="9733" width="11.7109375" style="299" customWidth="1"/>
    <col min="9734" max="9734" width="12.28515625" style="299" bestFit="1" customWidth="1"/>
    <col min="9735" max="9984" width="9.140625" style="299"/>
    <col min="9985" max="9985" width="12.140625" style="299" bestFit="1" customWidth="1"/>
    <col min="9986" max="9986" width="50" style="299" customWidth="1"/>
    <col min="9987" max="9987" width="7.28515625" style="299" bestFit="1" customWidth="1"/>
    <col min="9988" max="9988" width="8.42578125" style="299" bestFit="1" customWidth="1"/>
    <col min="9989" max="9989" width="11.7109375" style="299" customWidth="1"/>
    <col min="9990" max="9990" width="12.28515625" style="299" bestFit="1" customWidth="1"/>
    <col min="9991" max="10240" width="9.140625" style="299"/>
    <col min="10241" max="10241" width="12.140625" style="299" bestFit="1" customWidth="1"/>
    <col min="10242" max="10242" width="50" style="299" customWidth="1"/>
    <col min="10243" max="10243" width="7.28515625" style="299" bestFit="1" customWidth="1"/>
    <col min="10244" max="10244" width="8.42578125" style="299" bestFit="1" customWidth="1"/>
    <col min="10245" max="10245" width="11.7109375" style="299" customWidth="1"/>
    <col min="10246" max="10246" width="12.28515625" style="299" bestFit="1" customWidth="1"/>
    <col min="10247" max="10496" width="9.140625" style="299"/>
    <col min="10497" max="10497" width="12.140625" style="299" bestFit="1" customWidth="1"/>
    <col min="10498" max="10498" width="50" style="299" customWidth="1"/>
    <col min="10499" max="10499" width="7.28515625" style="299" bestFit="1" customWidth="1"/>
    <col min="10500" max="10500" width="8.42578125" style="299" bestFit="1" customWidth="1"/>
    <col min="10501" max="10501" width="11.7109375" style="299" customWidth="1"/>
    <col min="10502" max="10502" width="12.28515625" style="299" bestFit="1" customWidth="1"/>
    <col min="10503" max="10752" width="9.140625" style="299"/>
    <col min="10753" max="10753" width="12.140625" style="299" bestFit="1" customWidth="1"/>
    <col min="10754" max="10754" width="50" style="299" customWidth="1"/>
    <col min="10755" max="10755" width="7.28515625" style="299" bestFit="1" customWidth="1"/>
    <col min="10756" max="10756" width="8.42578125" style="299" bestFit="1" customWidth="1"/>
    <col min="10757" max="10757" width="11.7109375" style="299" customWidth="1"/>
    <col min="10758" max="10758" width="12.28515625" style="299" bestFit="1" customWidth="1"/>
    <col min="10759" max="11008" width="9.140625" style="299"/>
    <col min="11009" max="11009" width="12.140625" style="299" bestFit="1" customWidth="1"/>
    <col min="11010" max="11010" width="50" style="299" customWidth="1"/>
    <col min="11011" max="11011" width="7.28515625" style="299" bestFit="1" customWidth="1"/>
    <col min="11012" max="11012" width="8.42578125" style="299" bestFit="1" customWidth="1"/>
    <col min="11013" max="11013" width="11.7109375" style="299" customWidth="1"/>
    <col min="11014" max="11014" width="12.28515625" style="299" bestFit="1" customWidth="1"/>
    <col min="11015" max="11264" width="9.140625" style="299"/>
    <col min="11265" max="11265" width="12.140625" style="299" bestFit="1" customWidth="1"/>
    <col min="11266" max="11266" width="50" style="299" customWidth="1"/>
    <col min="11267" max="11267" width="7.28515625" style="299" bestFit="1" customWidth="1"/>
    <col min="11268" max="11268" width="8.42578125" style="299" bestFit="1" customWidth="1"/>
    <col min="11269" max="11269" width="11.7109375" style="299" customWidth="1"/>
    <col min="11270" max="11270" width="12.28515625" style="299" bestFit="1" customWidth="1"/>
    <col min="11271" max="11520" width="9.140625" style="299"/>
    <col min="11521" max="11521" width="12.140625" style="299" bestFit="1" customWidth="1"/>
    <col min="11522" max="11522" width="50" style="299" customWidth="1"/>
    <col min="11523" max="11523" width="7.28515625" style="299" bestFit="1" customWidth="1"/>
    <col min="11524" max="11524" width="8.42578125" style="299" bestFit="1" customWidth="1"/>
    <col min="11525" max="11525" width="11.7109375" style="299" customWidth="1"/>
    <col min="11526" max="11526" width="12.28515625" style="299" bestFit="1" customWidth="1"/>
    <col min="11527" max="11776" width="9.140625" style="299"/>
    <col min="11777" max="11777" width="12.140625" style="299" bestFit="1" customWidth="1"/>
    <col min="11778" max="11778" width="50" style="299" customWidth="1"/>
    <col min="11779" max="11779" width="7.28515625" style="299" bestFit="1" customWidth="1"/>
    <col min="11780" max="11780" width="8.42578125" style="299" bestFit="1" customWidth="1"/>
    <col min="11781" max="11781" width="11.7109375" style="299" customWidth="1"/>
    <col min="11782" max="11782" width="12.28515625" style="299" bestFit="1" customWidth="1"/>
    <col min="11783" max="12032" width="9.140625" style="299"/>
    <col min="12033" max="12033" width="12.140625" style="299" bestFit="1" customWidth="1"/>
    <col min="12034" max="12034" width="50" style="299" customWidth="1"/>
    <col min="12035" max="12035" width="7.28515625" style="299" bestFit="1" customWidth="1"/>
    <col min="12036" max="12036" width="8.42578125" style="299" bestFit="1" customWidth="1"/>
    <col min="12037" max="12037" width="11.7109375" style="299" customWidth="1"/>
    <col min="12038" max="12038" width="12.28515625" style="299" bestFit="1" customWidth="1"/>
    <col min="12039" max="12288" width="9.140625" style="299"/>
    <col min="12289" max="12289" width="12.140625" style="299" bestFit="1" customWidth="1"/>
    <col min="12290" max="12290" width="50" style="299" customWidth="1"/>
    <col min="12291" max="12291" width="7.28515625" style="299" bestFit="1" customWidth="1"/>
    <col min="12292" max="12292" width="8.42578125" style="299" bestFit="1" customWidth="1"/>
    <col min="12293" max="12293" width="11.7109375" style="299" customWidth="1"/>
    <col min="12294" max="12294" width="12.28515625" style="299" bestFit="1" customWidth="1"/>
    <col min="12295" max="12544" width="9.140625" style="299"/>
    <col min="12545" max="12545" width="12.140625" style="299" bestFit="1" customWidth="1"/>
    <col min="12546" max="12546" width="50" style="299" customWidth="1"/>
    <col min="12547" max="12547" width="7.28515625" style="299" bestFit="1" customWidth="1"/>
    <col min="12548" max="12548" width="8.42578125" style="299" bestFit="1" customWidth="1"/>
    <col min="12549" max="12549" width="11.7109375" style="299" customWidth="1"/>
    <col min="12550" max="12550" width="12.28515625" style="299" bestFit="1" customWidth="1"/>
    <col min="12551" max="12800" width="9.140625" style="299"/>
    <col min="12801" max="12801" width="12.140625" style="299" bestFit="1" customWidth="1"/>
    <col min="12802" max="12802" width="50" style="299" customWidth="1"/>
    <col min="12803" max="12803" width="7.28515625" style="299" bestFit="1" customWidth="1"/>
    <col min="12804" max="12804" width="8.42578125" style="299" bestFit="1" customWidth="1"/>
    <col min="12805" max="12805" width="11.7109375" style="299" customWidth="1"/>
    <col min="12806" max="12806" width="12.28515625" style="299" bestFit="1" customWidth="1"/>
    <col min="12807" max="13056" width="9.140625" style="299"/>
    <col min="13057" max="13057" width="12.140625" style="299" bestFit="1" customWidth="1"/>
    <col min="13058" max="13058" width="50" style="299" customWidth="1"/>
    <col min="13059" max="13059" width="7.28515625" style="299" bestFit="1" customWidth="1"/>
    <col min="13060" max="13060" width="8.42578125" style="299" bestFit="1" customWidth="1"/>
    <col min="13061" max="13061" width="11.7109375" style="299" customWidth="1"/>
    <col min="13062" max="13062" width="12.28515625" style="299" bestFit="1" customWidth="1"/>
    <col min="13063" max="13312" width="9.140625" style="299"/>
    <col min="13313" max="13313" width="12.140625" style="299" bestFit="1" customWidth="1"/>
    <col min="13314" max="13314" width="50" style="299" customWidth="1"/>
    <col min="13315" max="13315" width="7.28515625" style="299" bestFit="1" customWidth="1"/>
    <col min="13316" max="13316" width="8.42578125" style="299" bestFit="1" customWidth="1"/>
    <col min="13317" max="13317" width="11.7109375" style="299" customWidth="1"/>
    <col min="13318" max="13318" width="12.28515625" style="299" bestFit="1" customWidth="1"/>
    <col min="13319" max="13568" width="9.140625" style="299"/>
    <col min="13569" max="13569" width="12.140625" style="299" bestFit="1" customWidth="1"/>
    <col min="13570" max="13570" width="50" style="299" customWidth="1"/>
    <col min="13571" max="13571" width="7.28515625" style="299" bestFit="1" customWidth="1"/>
    <col min="13572" max="13572" width="8.42578125" style="299" bestFit="1" customWidth="1"/>
    <col min="13573" max="13573" width="11.7109375" style="299" customWidth="1"/>
    <col min="13574" max="13574" width="12.28515625" style="299" bestFit="1" customWidth="1"/>
    <col min="13575" max="13824" width="9.140625" style="299"/>
    <col min="13825" max="13825" width="12.140625" style="299" bestFit="1" customWidth="1"/>
    <col min="13826" max="13826" width="50" style="299" customWidth="1"/>
    <col min="13827" max="13827" width="7.28515625" style="299" bestFit="1" customWidth="1"/>
    <col min="13828" max="13828" width="8.42578125" style="299" bestFit="1" customWidth="1"/>
    <col min="13829" max="13829" width="11.7109375" style="299" customWidth="1"/>
    <col min="13830" max="13830" width="12.28515625" style="299" bestFit="1" customWidth="1"/>
    <col min="13831" max="14080" width="9.140625" style="299"/>
    <col min="14081" max="14081" width="12.140625" style="299" bestFit="1" customWidth="1"/>
    <col min="14082" max="14082" width="50" style="299" customWidth="1"/>
    <col min="14083" max="14083" width="7.28515625" style="299" bestFit="1" customWidth="1"/>
    <col min="14084" max="14084" width="8.42578125" style="299" bestFit="1" customWidth="1"/>
    <col min="14085" max="14085" width="11.7109375" style="299" customWidth="1"/>
    <col min="14086" max="14086" width="12.28515625" style="299" bestFit="1" customWidth="1"/>
    <col min="14087" max="14336" width="9.140625" style="299"/>
    <col min="14337" max="14337" width="12.140625" style="299" bestFit="1" customWidth="1"/>
    <col min="14338" max="14338" width="50" style="299" customWidth="1"/>
    <col min="14339" max="14339" width="7.28515625" style="299" bestFit="1" customWidth="1"/>
    <col min="14340" max="14340" width="8.42578125" style="299" bestFit="1" customWidth="1"/>
    <col min="14341" max="14341" width="11.7109375" style="299" customWidth="1"/>
    <col min="14342" max="14342" width="12.28515625" style="299" bestFit="1" customWidth="1"/>
    <col min="14343" max="14592" width="9.140625" style="299"/>
    <col min="14593" max="14593" width="12.140625" style="299" bestFit="1" customWidth="1"/>
    <col min="14594" max="14594" width="50" style="299" customWidth="1"/>
    <col min="14595" max="14595" width="7.28515625" style="299" bestFit="1" customWidth="1"/>
    <col min="14596" max="14596" width="8.42578125" style="299" bestFit="1" customWidth="1"/>
    <col min="14597" max="14597" width="11.7109375" style="299" customWidth="1"/>
    <col min="14598" max="14598" width="12.28515625" style="299" bestFit="1" customWidth="1"/>
    <col min="14599" max="14848" width="9.140625" style="299"/>
    <col min="14849" max="14849" width="12.140625" style="299" bestFit="1" customWidth="1"/>
    <col min="14850" max="14850" width="50" style="299" customWidth="1"/>
    <col min="14851" max="14851" width="7.28515625" style="299" bestFit="1" customWidth="1"/>
    <col min="14852" max="14852" width="8.42578125" style="299" bestFit="1" customWidth="1"/>
    <col min="14853" max="14853" width="11.7109375" style="299" customWidth="1"/>
    <col min="14854" max="14854" width="12.28515625" style="299" bestFit="1" customWidth="1"/>
    <col min="14855" max="15104" width="9.140625" style="299"/>
    <col min="15105" max="15105" width="12.140625" style="299" bestFit="1" customWidth="1"/>
    <col min="15106" max="15106" width="50" style="299" customWidth="1"/>
    <col min="15107" max="15107" width="7.28515625" style="299" bestFit="1" customWidth="1"/>
    <col min="15108" max="15108" width="8.42578125" style="299" bestFit="1" customWidth="1"/>
    <col min="15109" max="15109" width="11.7109375" style="299" customWidth="1"/>
    <col min="15110" max="15110" width="12.28515625" style="299" bestFit="1" customWidth="1"/>
    <col min="15111" max="15360" width="9.140625" style="299"/>
    <col min="15361" max="15361" width="12.140625" style="299" bestFit="1" customWidth="1"/>
    <col min="15362" max="15362" width="50" style="299" customWidth="1"/>
    <col min="15363" max="15363" width="7.28515625" style="299" bestFit="1" customWidth="1"/>
    <col min="15364" max="15364" width="8.42578125" style="299" bestFit="1" customWidth="1"/>
    <col min="15365" max="15365" width="11.7109375" style="299" customWidth="1"/>
    <col min="15366" max="15366" width="12.28515625" style="299" bestFit="1" customWidth="1"/>
    <col min="15367" max="15616" width="9.140625" style="299"/>
    <col min="15617" max="15617" width="12.140625" style="299" bestFit="1" customWidth="1"/>
    <col min="15618" max="15618" width="50" style="299" customWidth="1"/>
    <col min="15619" max="15619" width="7.28515625" style="299" bestFit="1" customWidth="1"/>
    <col min="15620" max="15620" width="8.42578125" style="299" bestFit="1" customWidth="1"/>
    <col min="15621" max="15621" width="11.7109375" style="299" customWidth="1"/>
    <col min="15622" max="15622" width="12.28515625" style="299" bestFit="1" customWidth="1"/>
    <col min="15623" max="15872" width="9.140625" style="299"/>
    <col min="15873" max="15873" width="12.140625" style="299" bestFit="1" customWidth="1"/>
    <col min="15874" max="15874" width="50" style="299" customWidth="1"/>
    <col min="15875" max="15875" width="7.28515625" style="299" bestFit="1" customWidth="1"/>
    <col min="15876" max="15876" width="8.42578125" style="299" bestFit="1" customWidth="1"/>
    <col min="15877" max="15877" width="11.7109375" style="299" customWidth="1"/>
    <col min="15878" max="15878" width="12.28515625" style="299" bestFit="1" customWidth="1"/>
    <col min="15879" max="16128" width="9.140625" style="299"/>
    <col min="16129" max="16129" width="12.140625" style="299" bestFit="1" customWidth="1"/>
    <col min="16130" max="16130" width="50" style="299" customWidth="1"/>
    <col min="16131" max="16131" width="7.28515625" style="299" bestFit="1" customWidth="1"/>
    <col min="16132" max="16132" width="8.42578125" style="299" bestFit="1" customWidth="1"/>
    <col min="16133" max="16133" width="11.7109375" style="299" customWidth="1"/>
    <col min="16134" max="16134" width="12.28515625" style="299" bestFit="1" customWidth="1"/>
    <col min="16135" max="16384" width="9.140625" style="299"/>
  </cols>
  <sheetData>
    <row r="1" spans="1:7" ht="13.5" thickBot="1"/>
    <row r="2" spans="1:7" s="305" customFormat="1" ht="23.25" thickBot="1">
      <c r="A2" s="303"/>
      <c r="B2" s="1129" t="s">
        <v>90</v>
      </c>
      <c r="C2" s="175" t="s">
        <v>256</v>
      </c>
      <c r="D2" s="176" t="s">
        <v>339</v>
      </c>
      <c r="E2" s="175" t="s">
        <v>438</v>
      </c>
      <c r="F2" s="177" t="s">
        <v>439</v>
      </c>
      <c r="G2" s="304"/>
    </row>
    <row r="3" spans="1:7" s="305" customFormat="1">
      <c r="A3" s="303"/>
      <c r="B3" s="306" t="s">
        <v>440</v>
      </c>
      <c r="C3" s="307"/>
      <c r="D3" s="308"/>
      <c r="E3" s="307"/>
      <c r="F3" s="309">
        <f>SUM(F4:F27)</f>
        <v>0</v>
      </c>
      <c r="G3" s="304"/>
    </row>
    <row r="4" spans="1:7" s="305" customFormat="1">
      <c r="A4" s="303"/>
      <c r="B4" s="306" t="s">
        <v>441</v>
      </c>
      <c r="C4" s="307"/>
      <c r="D4" s="308"/>
      <c r="E4" s="307"/>
      <c r="F4" s="309"/>
      <c r="G4" s="304"/>
    </row>
    <row r="5" spans="1:7" s="313" customFormat="1" ht="22.5">
      <c r="A5" s="310"/>
      <c r="B5" s="311" t="s">
        <v>442</v>
      </c>
      <c r="C5" s="181" t="s">
        <v>225</v>
      </c>
      <c r="D5" s="182">
        <v>1</v>
      </c>
      <c r="E5" s="1128">
        <v>0</v>
      </c>
      <c r="F5" s="184">
        <f>E5*D5</f>
        <v>0</v>
      </c>
      <c r="G5" s="312"/>
    </row>
    <row r="6" spans="1:7" s="313" customFormat="1">
      <c r="A6" s="310"/>
      <c r="B6" s="311" t="s">
        <v>443</v>
      </c>
      <c r="C6" s="181" t="s">
        <v>225</v>
      </c>
      <c r="D6" s="182">
        <v>2</v>
      </c>
      <c r="E6" s="1128">
        <v>0</v>
      </c>
      <c r="F6" s="184">
        <f>E6*D6</f>
        <v>0</v>
      </c>
      <c r="G6" s="312"/>
    </row>
    <row r="7" spans="1:7" s="313" customFormat="1">
      <c r="A7" s="310"/>
      <c r="B7" s="311" t="s">
        <v>444</v>
      </c>
      <c r="C7" s="181" t="s">
        <v>225</v>
      </c>
      <c r="D7" s="182">
        <v>0</v>
      </c>
      <c r="E7" s="1128">
        <v>0</v>
      </c>
      <c r="F7" s="184">
        <f>E7*D7</f>
        <v>0</v>
      </c>
      <c r="G7" s="312" t="s">
        <v>445</v>
      </c>
    </row>
    <row r="8" spans="1:7" s="313" customFormat="1">
      <c r="A8" s="310"/>
      <c r="B8" s="311" t="s">
        <v>446</v>
      </c>
      <c r="C8" s="181" t="s">
        <v>225</v>
      </c>
      <c r="D8" s="182">
        <v>1</v>
      </c>
      <c r="E8" s="1128">
        <v>0</v>
      </c>
      <c r="F8" s="184">
        <f>E8*D8</f>
        <v>0</v>
      </c>
      <c r="G8" s="312"/>
    </row>
    <row r="9" spans="1:7" s="313" customFormat="1">
      <c r="A9" s="310"/>
      <c r="B9" s="311" t="s">
        <v>447</v>
      </c>
      <c r="C9" s="181" t="s">
        <v>225</v>
      </c>
      <c r="D9" s="182">
        <v>5</v>
      </c>
      <c r="E9" s="1128">
        <v>0</v>
      </c>
      <c r="F9" s="184">
        <f>E9*D9</f>
        <v>0</v>
      </c>
      <c r="G9" s="312"/>
    </row>
    <row r="10" spans="1:7" s="313" customFormat="1">
      <c r="A10" s="310"/>
      <c r="B10" s="311" t="s">
        <v>448</v>
      </c>
      <c r="C10" s="181" t="s">
        <v>225</v>
      </c>
      <c r="D10" s="182">
        <v>10</v>
      </c>
      <c r="E10" s="1128">
        <v>0</v>
      </c>
      <c r="F10" s="184">
        <f t="shared" ref="F10:F27" si="0">E10*D10</f>
        <v>0</v>
      </c>
      <c r="G10" s="312"/>
    </row>
    <row r="11" spans="1:7" s="313" customFormat="1">
      <c r="A11" s="310"/>
      <c r="B11" s="311" t="s">
        <v>449</v>
      </c>
      <c r="C11" s="181" t="s">
        <v>225</v>
      </c>
      <c r="D11" s="182">
        <v>10</v>
      </c>
      <c r="E11" s="1128">
        <v>0</v>
      </c>
      <c r="F11" s="184">
        <f>E11*D11</f>
        <v>0</v>
      </c>
      <c r="G11" s="312"/>
    </row>
    <row r="12" spans="1:7" s="313" customFormat="1">
      <c r="A12" s="310"/>
      <c r="B12" s="311" t="s">
        <v>450</v>
      </c>
      <c r="C12" s="181" t="s">
        <v>225</v>
      </c>
      <c r="D12" s="182">
        <v>2</v>
      </c>
      <c r="E12" s="1128">
        <v>0</v>
      </c>
      <c r="F12" s="184">
        <f t="shared" si="0"/>
        <v>0</v>
      </c>
      <c r="G12" s="312"/>
    </row>
    <row r="13" spans="1:7" s="313" customFormat="1">
      <c r="A13" s="310"/>
      <c r="B13" s="311" t="s">
        <v>451</v>
      </c>
      <c r="C13" s="181" t="s">
        <v>225</v>
      </c>
      <c r="D13" s="182">
        <v>5</v>
      </c>
      <c r="E13" s="1128">
        <v>0</v>
      </c>
      <c r="F13" s="184">
        <f t="shared" si="0"/>
        <v>0</v>
      </c>
      <c r="G13" s="312"/>
    </row>
    <row r="14" spans="1:7" s="313" customFormat="1">
      <c r="A14" s="310"/>
      <c r="B14" s="311" t="s">
        <v>452</v>
      </c>
      <c r="C14" s="181" t="s">
        <v>225</v>
      </c>
      <c r="D14" s="182">
        <v>17</v>
      </c>
      <c r="E14" s="1128">
        <v>0</v>
      </c>
      <c r="F14" s="184">
        <f t="shared" si="0"/>
        <v>0</v>
      </c>
      <c r="G14" s="312"/>
    </row>
    <row r="15" spans="1:7" s="313" customFormat="1">
      <c r="A15" s="310"/>
      <c r="B15" s="311" t="s">
        <v>453</v>
      </c>
      <c r="C15" s="181" t="s">
        <v>225</v>
      </c>
      <c r="D15" s="182">
        <v>24</v>
      </c>
      <c r="E15" s="1128">
        <v>0</v>
      </c>
      <c r="F15" s="184">
        <f t="shared" si="0"/>
        <v>0</v>
      </c>
      <c r="G15" s="312"/>
    </row>
    <row r="16" spans="1:7" s="313" customFormat="1">
      <c r="A16" s="310"/>
      <c r="B16" s="311" t="s">
        <v>454</v>
      </c>
      <c r="C16" s="181" t="s">
        <v>225</v>
      </c>
      <c r="D16" s="182">
        <v>31</v>
      </c>
      <c r="E16" s="1128">
        <v>0</v>
      </c>
      <c r="F16" s="184">
        <f t="shared" si="0"/>
        <v>0</v>
      </c>
      <c r="G16" s="312"/>
    </row>
    <row r="17" spans="1:7" s="313" customFormat="1">
      <c r="A17" s="310"/>
      <c r="B17" s="311" t="s">
        <v>455</v>
      </c>
      <c r="C17" s="181" t="s">
        <v>225</v>
      </c>
      <c r="D17" s="182">
        <v>3</v>
      </c>
      <c r="E17" s="1128">
        <v>0</v>
      </c>
      <c r="F17" s="184">
        <f t="shared" si="0"/>
        <v>0</v>
      </c>
      <c r="G17" s="312"/>
    </row>
    <row r="18" spans="1:7" s="313" customFormat="1">
      <c r="A18" s="310"/>
      <c r="B18" s="311" t="s">
        <v>456</v>
      </c>
      <c r="C18" s="181" t="s">
        <v>136</v>
      </c>
      <c r="D18" s="182">
        <f>(D13+D14+D15+D16+D17)*28</f>
        <v>2240</v>
      </c>
      <c r="E18" s="1128">
        <v>0</v>
      </c>
      <c r="F18" s="184">
        <f t="shared" si="0"/>
        <v>0</v>
      </c>
      <c r="G18" s="312"/>
    </row>
    <row r="19" spans="1:7" s="313" customFormat="1">
      <c r="A19" s="310"/>
      <c r="B19" s="311" t="s">
        <v>457</v>
      </c>
      <c r="C19" s="181" t="s">
        <v>136</v>
      </c>
      <c r="D19" s="182">
        <f>13*34</f>
        <v>442</v>
      </c>
      <c r="E19" s="1128">
        <v>0</v>
      </c>
      <c r="F19" s="184">
        <f t="shared" si="0"/>
        <v>0</v>
      </c>
      <c r="G19" s="312"/>
    </row>
    <row r="20" spans="1:7" s="313" customFormat="1">
      <c r="A20" s="310"/>
      <c r="B20" s="311" t="s">
        <v>458</v>
      </c>
      <c r="C20" s="181" t="s">
        <v>136</v>
      </c>
      <c r="D20" s="182">
        <f>D19</f>
        <v>442</v>
      </c>
      <c r="E20" s="1128">
        <v>0</v>
      </c>
      <c r="F20" s="184">
        <f t="shared" si="0"/>
        <v>0</v>
      </c>
      <c r="G20" s="312"/>
    </row>
    <row r="21" spans="1:7" s="313" customFormat="1">
      <c r="A21" s="310"/>
      <c r="B21" s="311" t="s">
        <v>459</v>
      </c>
      <c r="C21" s="181" t="s">
        <v>136</v>
      </c>
      <c r="D21" s="182">
        <f>($D$18+$D$19)*0.48</f>
        <v>1287.3599999999999</v>
      </c>
      <c r="E21" s="1128">
        <v>0</v>
      </c>
      <c r="F21" s="184">
        <f t="shared" si="0"/>
        <v>0</v>
      </c>
      <c r="G21" s="312"/>
    </row>
    <row r="22" spans="1:7" s="313" customFormat="1">
      <c r="A22" s="310"/>
      <c r="B22" s="311" t="s">
        <v>460</v>
      </c>
      <c r="C22" s="181" t="s">
        <v>136</v>
      </c>
      <c r="D22" s="182">
        <f>($D$18+$D$19)*0.16</f>
        <v>429.12</v>
      </c>
      <c r="E22" s="1128">
        <v>0</v>
      </c>
      <c r="F22" s="184">
        <f t="shared" si="0"/>
        <v>0</v>
      </c>
      <c r="G22" s="312"/>
    </row>
    <row r="23" spans="1:7" s="313" customFormat="1">
      <c r="A23" s="310"/>
      <c r="B23" s="311" t="s">
        <v>461</v>
      </c>
      <c r="C23" s="181" t="s">
        <v>136</v>
      </c>
      <c r="D23" s="182">
        <f>($D$18+$D$19)*0.08</f>
        <v>214.56</v>
      </c>
      <c r="E23" s="1128">
        <v>0</v>
      </c>
      <c r="F23" s="184">
        <f t="shared" si="0"/>
        <v>0</v>
      </c>
      <c r="G23" s="312"/>
    </row>
    <row r="24" spans="1:7" s="313" customFormat="1">
      <c r="A24" s="310"/>
      <c r="B24" s="311" t="s">
        <v>462</v>
      </c>
      <c r="C24" s="181" t="s">
        <v>136</v>
      </c>
      <c r="D24" s="182">
        <f>($D$18+$D$19)*0.04</f>
        <v>107.28</v>
      </c>
      <c r="E24" s="1128">
        <v>0</v>
      </c>
      <c r="F24" s="184">
        <f t="shared" si="0"/>
        <v>0</v>
      </c>
      <c r="G24" s="312"/>
    </row>
    <row r="25" spans="1:7" s="313" customFormat="1">
      <c r="A25" s="310"/>
      <c r="B25" s="311" t="s">
        <v>463</v>
      </c>
      <c r="C25" s="181" t="s">
        <v>136</v>
      </c>
      <c r="D25" s="182">
        <v>50</v>
      </c>
      <c r="E25" s="1128">
        <v>0</v>
      </c>
      <c r="F25" s="184">
        <f t="shared" si="0"/>
        <v>0</v>
      </c>
      <c r="G25" s="312"/>
    </row>
    <row r="26" spans="1:7" s="313" customFormat="1">
      <c r="A26" s="310"/>
      <c r="B26" s="311" t="s">
        <v>464</v>
      </c>
      <c r="C26" s="181" t="s">
        <v>136</v>
      </c>
      <c r="D26" s="182">
        <v>180</v>
      </c>
      <c r="E26" s="1128">
        <v>0</v>
      </c>
      <c r="F26" s="184">
        <f t="shared" si="0"/>
        <v>0</v>
      </c>
      <c r="G26" s="312"/>
    </row>
    <row r="27" spans="1:7" s="313" customFormat="1">
      <c r="A27" s="310"/>
      <c r="B27" s="311" t="s">
        <v>465</v>
      </c>
      <c r="C27" s="181" t="s">
        <v>466</v>
      </c>
      <c r="D27" s="182">
        <v>1</v>
      </c>
      <c r="E27" s="1128">
        <v>0</v>
      </c>
      <c r="F27" s="184">
        <f t="shared" si="0"/>
        <v>0</v>
      </c>
      <c r="G27" s="312"/>
    </row>
    <row r="28" spans="1:7" s="313" customFormat="1">
      <c r="A28" s="310"/>
      <c r="B28" s="311" t="s">
        <v>467</v>
      </c>
      <c r="C28" s="181"/>
      <c r="D28" s="182"/>
      <c r="E28" s="183"/>
      <c r="F28" s="184"/>
      <c r="G28" s="312"/>
    </row>
    <row r="29" spans="1:7" s="313" customFormat="1" ht="13.5" thickBot="1">
      <c r="A29" s="310"/>
      <c r="B29" s="314"/>
      <c r="C29" s="315"/>
      <c r="D29" s="316"/>
      <c r="E29" s="317"/>
      <c r="F29" s="318"/>
      <c r="G29" s="312"/>
    </row>
    <row r="30" spans="1:7" s="305" customFormat="1">
      <c r="A30" s="303"/>
      <c r="B30" s="319" t="s">
        <v>468</v>
      </c>
      <c r="C30" s="307"/>
      <c r="D30" s="308"/>
      <c r="E30" s="307"/>
      <c r="F30" s="309">
        <f>SUM(F32:F68)</f>
        <v>0</v>
      </c>
      <c r="G30" s="304"/>
    </row>
    <row r="31" spans="1:7" s="305" customFormat="1">
      <c r="A31" s="303"/>
      <c r="B31" s="319" t="s">
        <v>441</v>
      </c>
      <c r="C31" s="307"/>
      <c r="D31" s="308"/>
      <c r="E31" s="307"/>
      <c r="F31" s="309"/>
      <c r="G31" s="304"/>
    </row>
    <row r="32" spans="1:7" s="313" customFormat="1">
      <c r="A32" s="310" t="s">
        <v>469</v>
      </c>
      <c r="B32" s="311" t="s">
        <v>3043</v>
      </c>
      <c r="C32" s="181" t="s">
        <v>225</v>
      </c>
      <c r="D32" s="182">
        <v>1</v>
      </c>
      <c r="E32" s="1128">
        <v>0</v>
      </c>
      <c r="F32" s="184">
        <f>E32*D32</f>
        <v>0</v>
      </c>
      <c r="G32" s="312"/>
    </row>
    <row r="33" spans="1:7" s="313" customFormat="1">
      <c r="A33" s="310" t="s">
        <v>470</v>
      </c>
      <c r="B33" s="311" t="s">
        <v>471</v>
      </c>
      <c r="C33" s="181" t="s">
        <v>225</v>
      </c>
      <c r="D33" s="182">
        <v>1</v>
      </c>
      <c r="E33" s="1128">
        <v>0</v>
      </c>
      <c r="F33" s="184">
        <f t="shared" ref="F33:F48" si="1">E33*D33</f>
        <v>0</v>
      </c>
      <c r="G33" s="312"/>
    </row>
    <row r="34" spans="1:7" s="313" customFormat="1">
      <c r="A34" s="310" t="s">
        <v>472</v>
      </c>
      <c r="B34" s="311" t="s">
        <v>473</v>
      </c>
      <c r="C34" s="181" t="s">
        <v>225</v>
      </c>
      <c r="D34" s="182">
        <v>60</v>
      </c>
      <c r="E34" s="1128">
        <v>0</v>
      </c>
      <c r="F34" s="184">
        <f t="shared" si="1"/>
        <v>0</v>
      </c>
      <c r="G34" s="312"/>
    </row>
    <row r="35" spans="1:7" s="313" customFormat="1">
      <c r="A35" s="310" t="s">
        <v>474</v>
      </c>
      <c r="B35" s="311" t="s">
        <v>475</v>
      </c>
      <c r="C35" s="181" t="s">
        <v>225</v>
      </c>
      <c r="D35" s="182">
        <v>1</v>
      </c>
      <c r="E35" s="1128">
        <v>0</v>
      </c>
      <c r="F35" s="184">
        <f t="shared" si="1"/>
        <v>0</v>
      </c>
      <c r="G35" s="312"/>
    </row>
    <row r="36" spans="1:7" s="313" customFormat="1">
      <c r="A36" s="310" t="s">
        <v>476</v>
      </c>
      <c r="B36" s="311" t="s">
        <v>477</v>
      </c>
      <c r="C36" s="181" t="s">
        <v>225</v>
      </c>
      <c r="D36" s="182">
        <v>1</v>
      </c>
      <c r="E36" s="1128">
        <v>0</v>
      </c>
      <c r="F36" s="184">
        <f t="shared" si="1"/>
        <v>0</v>
      </c>
      <c r="G36" s="312"/>
    </row>
    <row r="37" spans="1:7" s="313" customFormat="1">
      <c r="A37" s="310" t="s">
        <v>478</v>
      </c>
      <c r="B37" s="311" t="s">
        <v>479</v>
      </c>
      <c r="C37" s="181" t="s">
        <v>225</v>
      </c>
      <c r="D37" s="182">
        <v>1</v>
      </c>
      <c r="E37" s="1128">
        <v>0</v>
      </c>
      <c r="F37" s="184">
        <f t="shared" si="1"/>
        <v>0</v>
      </c>
      <c r="G37" s="312"/>
    </row>
    <row r="38" spans="1:7" s="313" customFormat="1">
      <c r="A38" s="310" t="s">
        <v>480</v>
      </c>
      <c r="B38" s="311" t="s">
        <v>481</v>
      </c>
      <c r="C38" s="181" t="s">
        <v>225</v>
      </c>
      <c r="D38" s="182">
        <v>1</v>
      </c>
      <c r="E38" s="1128">
        <v>0</v>
      </c>
      <c r="F38" s="184">
        <f t="shared" si="1"/>
        <v>0</v>
      </c>
      <c r="G38" s="312"/>
    </row>
    <row r="39" spans="1:7" s="313" customFormat="1">
      <c r="A39" s="310" t="s">
        <v>482</v>
      </c>
      <c r="B39" s="311" t="s">
        <v>483</v>
      </c>
      <c r="C39" s="181" t="s">
        <v>225</v>
      </c>
      <c r="D39" s="182">
        <v>2</v>
      </c>
      <c r="E39" s="1128">
        <v>0</v>
      </c>
      <c r="F39" s="184">
        <f t="shared" si="1"/>
        <v>0</v>
      </c>
      <c r="G39" s="312"/>
    </row>
    <row r="40" spans="1:7" s="313" customFormat="1">
      <c r="A40" s="310" t="s">
        <v>484</v>
      </c>
      <c r="B40" s="311" t="s">
        <v>485</v>
      </c>
      <c r="C40" s="181" t="s">
        <v>225</v>
      </c>
      <c r="D40" s="182">
        <v>2</v>
      </c>
      <c r="E40" s="1128">
        <v>0</v>
      </c>
      <c r="F40" s="184">
        <f t="shared" si="1"/>
        <v>0</v>
      </c>
      <c r="G40" s="312"/>
    </row>
    <row r="41" spans="1:7" s="313" customFormat="1" ht="22.5">
      <c r="A41" s="310" t="s">
        <v>486</v>
      </c>
      <c r="B41" s="311" t="s">
        <v>487</v>
      </c>
      <c r="C41" s="181" t="s">
        <v>225</v>
      </c>
      <c r="D41" s="182">
        <v>1</v>
      </c>
      <c r="E41" s="1128">
        <v>0</v>
      </c>
      <c r="F41" s="184">
        <f t="shared" si="1"/>
        <v>0</v>
      </c>
      <c r="G41" s="312"/>
    </row>
    <row r="42" spans="1:7" s="313" customFormat="1" ht="22.5">
      <c r="A42" s="310" t="s">
        <v>488</v>
      </c>
      <c r="B42" s="311" t="s">
        <v>489</v>
      </c>
      <c r="C42" s="181" t="s">
        <v>225</v>
      </c>
      <c r="D42" s="182">
        <v>3</v>
      </c>
      <c r="E42" s="1128">
        <v>0</v>
      </c>
      <c r="F42" s="184">
        <f t="shared" si="1"/>
        <v>0</v>
      </c>
      <c r="G42" s="312"/>
    </row>
    <row r="43" spans="1:7" s="313" customFormat="1">
      <c r="A43" s="310" t="s">
        <v>490</v>
      </c>
      <c r="B43" s="311" t="s">
        <v>491</v>
      </c>
      <c r="C43" s="181" t="s">
        <v>225</v>
      </c>
      <c r="D43" s="182">
        <v>2</v>
      </c>
      <c r="E43" s="1128">
        <v>0</v>
      </c>
      <c r="F43" s="184">
        <f t="shared" si="1"/>
        <v>0</v>
      </c>
      <c r="G43" s="312"/>
    </row>
    <row r="44" spans="1:7" s="313" customFormat="1">
      <c r="A44" s="310" t="s">
        <v>492</v>
      </c>
      <c r="B44" s="311" t="s">
        <v>493</v>
      </c>
      <c r="C44" s="181" t="s">
        <v>225</v>
      </c>
      <c r="D44" s="182">
        <v>0</v>
      </c>
      <c r="E44" s="1128">
        <v>0</v>
      </c>
      <c r="F44" s="184">
        <f t="shared" si="1"/>
        <v>0</v>
      </c>
      <c r="G44" s="312"/>
    </row>
    <row r="45" spans="1:7" s="313" customFormat="1">
      <c r="A45" s="310" t="s">
        <v>494</v>
      </c>
      <c r="B45" s="311" t="s">
        <v>495</v>
      </c>
      <c r="C45" s="181" t="s">
        <v>225</v>
      </c>
      <c r="D45" s="182">
        <v>4</v>
      </c>
      <c r="E45" s="1128">
        <v>0</v>
      </c>
      <c r="F45" s="184">
        <f t="shared" si="1"/>
        <v>0</v>
      </c>
      <c r="G45" s="312"/>
    </row>
    <row r="46" spans="1:7" s="313" customFormat="1" ht="33.75">
      <c r="A46" s="310" t="s">
        <v>496</v>
      </c>
      <c r="B46" s="311" t="s">
        <v>497</v>
      </c>
      <c r="C46" s="181" t="s">
        <v>225</v>
      </c>
      <c r="D46" s="182">
        <v>56</v>
      </c>
      <c r="E46" s="1128">
        <v>0</v>
      </c>
      <c r="F46" s="184">
        <f t="shared" si="1"/>
        <v>0</v>
      </c>
      <c r="G46" s="312"/>
    </row>
    <row r="47" spans="1:7" s="313" customFormat="1">
      <c r="A47" s="310" t="s">
        <v>498</v>
      </c>
      <c r="B47" s="311" t="s">
        <v>499</v>
      </c>
      <c r="C47" s="181" t="s">
        <v>225</v>
      </c>
      <c r="D47" s="182">
        <v>1</v>
      </c>
      <c r="E47" s="1128">
        <v>0</v>
      </c>
      <c r="F47" s="184">
        <f t="shared" si="1"/>
        <v>0</v>
      </c>
      <c r="G47" s="312"/>
    </row>
    <row r="48" spans="1:7" s="313" customFormat="1">
      <c r="A48" s="310" t="s">
        <v>500</v>
      </c>
      <c r="B48" s="311" t="s">
        <v>501</v>
      </c>
      <c r="C48" s="181" t="s">
        <v>225</v>
      </c>
      <c r="D48" s="182">
        <v>60</v>
      </c>
      <c r="E48" s="1128">
        <v>0</v>
      </c>
      <c r="F48" s="184">
        <f t="shared" si="1"/>
        <v>0</v>
      </c>
      <c r="G48" s="312"/>
    </row>
    <row r="49" spans="1:7" s="313" customFormat="1">
      <c r="A49" s="310"/>
      <c r="B49" s="311" t="s">
        <v>502</v>
      </c>
      <c r="C49" s="181" t="s">
        <v>466</v>
      </c>
      <c r="D49" s="182">
        <v>1</v>
      </c>
      <c r="E49" s="1128">
        <v>0</v>
      </c>
      <c r="F49" s="184">
        <f>E49*D49</f>
        <v>0</v>
      </c>
      <c r="G49" s="312"/>
    </row>
    <row r="50" spans="1:7" s="313" customFormat="1">
      <c r="A50" s="310"/>
      <c r="B50" s="311" t="s">
        <v>465</v>
      </c>
      <c r="C50" s="181" t="s">
        <v>466</v>
      </c>
      <c r="D50" s="182">
        <v>1</v>
      </c>
      <c r="E50" s="1128">
        <v>0</v>
      </c>
      <c r="F50" s="184">
        <f>E50*D50</f>
        <v>0</v>
      </c>
      <c r="G50" s="312"/>
    </row>
    <row r="51" spans="1:7" s="313" customFormat="1">
      <c r="A51" s="310"/>
      <c r="B51" s="311"/>
      <c r="C51" s="181"/>
      <c r="D51" s="182"/>
      <c r="E51" s="183"/>
      <c r="F51" s="184"/>
      <c r="G51" s="312"/>
    </row>
    <row r="52" spans="1:7" s="313" customFormat="1">
      <c r="A52" s="310"/>
      <c r="B52" s="319" t="s">
        <v>503</v>
      </c>
      <c r="C52" s="181"/>
      <c r="D52" s="182"/>
      <c r="E52" s="183"/>
      <c r="F52" s="184"/>
      <c r="G52" s="312"/>
    </row>
    <row r="53" spans="1:7" s="313" customFormat="1">
      <c r="A53" s="310" t="s">
        <v>474</v>
      </c>
      <c r="B53" s="311" t="s">
        <v>475</v>
      </c>
      <c r="C53" s="181" t="s">
        <v>225</v>
      </c>
      <c r="D53" s="182">
        <v>5</v>
      </c>
      <c r="E53" s="1128">
        <v>0</v>
      </c>
      <c r="F53" s="184">
        <f t="shared" ref="F53:F66" si="2">E53*D53</f>
        <v>0</v>
      </c>
      <c r="G53" s="312"/>
    </row>
    <row r="54" spans="1:7" s="313" customFormat="1">
      <c r="A54" s="310" t="s">
        <v>476</v>
      </c>
      <c r="B54" s="311" t="s">
        <v>477</v>
      </c>
      <c r="C54" s="181" t="s">
        <v>225</v>
      </c>
      <c r="D54" s="182">
        <v>1</v>
      </c>
      <c r="E54" s="1128">
        <v>0</v>
      </c>
      <c r="F54" s="184">
        <f t="shared" si="2"/>
        <v>0</v>
      </c>
      <c r="G54" s="312"/>
    </row>
    <row r="55" spans="1:7" s="313" customFormat="1">
      <c r="A55" s="310" t="s">
        <v>478</v>
      </c>
      <c r="B55" s="311" t="s">
        <v>479</v>
      </c>
      <c r="C55" s="181" t="s">
        <v>225</v>
      </c>
      <c r="D55" s="182">
        <v>22</v>
      </c>
      <c r="E55" s="1128">
        <v>0</v>
      </c>
      <c r="F55" s="184">
        <f t="shared" si="2"/>
        <v>0</v>
      </c>
      <c r="G55" s="312"/>
    </row>
    <row r="56" spans="1:7" s="313" customFormat="1">
      <c r="A56" s="310" t="s">
        <v>480</v>
      </c>
      <c r="B56" s="311" t="s">
        <v>481</v>
      </c>
      <c r="C56" s="181" t="s">
        <v>225</v>
      </c>
      <c r="D56" s="182">
        <v>5</v>
      </c>
      <c r="E56" s="1128">
        <v>0</v>
      </c>
      <c r="F56" s="184">
        <f t="shared" si="2"/>
        <v>0</v>
      </c>
      <c r="G56" s="312"/>
    </row>
    <row r="57" spans="1:7" s="313" customFormat="1">
      <c r="A57" s="310" t="s">
        <v>482</v>
      </c>
      <c r="B57" s="311" t="s">
        <v>483</v>
      </c>
      <c r="C57" s="181" t="s">
        <v>225</v>
      </c>
      <c r="D57" s="182">
        <v>20</v>
      </c>
      <c r="E57" s="1128">
        <v>0</v>
      </c>
      <c r="F57" s="184">
        <f t="shared" si="2"/>
        <v>0</v>
      </c>
      <c r="G57" s="312"/>
    </row>
    <row r="58" spans="1:7" s="313" customFormat="1">
      <c r="A58" s="310" t="s">
        <v>484</v>
      </c>
      <c r="B58" s="311" t="s">
        <v>485</v>
      </c>
      <c r="C58" s="181" t="s">
        <v>225</v>
      </c>
      <c r="D58" s="182">
        <v>20</v>
      </c>
      <c r="E58" s="1128">
        <v>0</v>
      </c>
      <c r="F58" s="184">
        <f t="shared" si="2"/>
        <v>0</v>
      </c>
      <c r="G58" s="312"/>
    </row>
    <row r="59" spans="1:7" s="313" customFormat="1">
      <c r="A59" s="310" t="s">
        <v>486</v>
      </c>
      <c r="B59" s="311" t="s">
        <v>504</v>
      </c>
      <c r="C59" s="181" t="s">
        <v>225</v>
      </c>
      <c r="D59" s="182">
        <v>1</v>
      </c>
      <c r="E59" s="1128">
        <v>0</v>
      </c>
      <c r="F59" s="184">
        <f t="shared" si="2"/>
        <v>0</v>
      </c>
      <c r="G59" s="312"/>
    </row>
    <row r="60" spans="1:7" s="313" customFormat="1">
      <c r="A60" s="310" t="s">
        <v>488</v>
      </c>
      <c r="B60" s="311" t="s">
        <v>505</v>
      </c>
      <c r="C60" s="181" t="s">
        <v>225</v>
      </c>
      <c r="D60" s="182">
        <v>6</v>
      </c>
      <c r="E60" s="1128">
        <v>0</v>
      </c>
      <c r="F60" s="184">
        <f t="shared" si="2"/>
        <v>0</v>
      </c>
      <c r="G60" s="312"/>
    </row>
    <row r="61" spans="1:7" s="313" customFormat="1">
      <c r="A61" s="310" t="s">
        <v>506</v>
      </c>
      <c r="B61" s="311" t="s">
        <v>507</v>
      </c>
      <c r="C61" s="181" t="s">
        <v>225</v>
      </c>
      <c r="D61" s="182">
        <v>52</v>
      </c>
      <c r="E61" s="1128">
        <v>0</v>
      </c>
      <c r="F61" s="184">
        <f t="shared" si="2"/>
        <v>0</v>
      </c>
      <c r="G61" s="312"/>
    </row>
    <row r="62" spans="1:7" s="313" customFormat="1">
      <c r="A62" s="310" t="s">
        <v>492</v>
      </c>
      <c r="B62" s="311" t="s">
        <v>493</v>
      </c>
      <c r="C62" s="181" t="s">
        <v>225</v>
      </c>
      <c r="D62" s="182">
        <v>0</v>
      </c>
      <c r="E62" s="1128">
        <v>0</v>
      </c>
      <c r="F62" s="184">
        <f t="shared" si="2"/>
        <v>0</v>
      </c>
      <c r="G62" s="312"/>
    </row>
    <row r="63" spans="1:7" s="313" customFormat="1">
      <c r="A63" s="310" t="s">
        <v>508</v>
      </c>
      <c r="B63" s="311" t="s">
        <v>509</v>
      </c>
      <c r="C63" s="181" t="s">
        <v>225</v>
      </c>
      <c r="D63" s="182">
        <v>0</v>
      </c>
      <c r="E63" s="1128">
        <v>0</v>
      </c>
      <c r="F63" s="184">
        <f t="shared" si="2"/>
        <v>0</v>
      </c>
      <c r="G63" s="312" t="s">
        <v>445</v>
      </c>
    </row>
    <row r="64" spans="1:7" s="313" customFormat="1">
      <c r="A64" s="310" t="s">
        <v>498</v>
      </c>
      <c r="B64" s="311" t="s">
        <v>499</v>
      </c>
      <c r="C64" s="181" t="s">
        <v>225</v>
      </c>
      <c r="D64" s="182">
        <v>5</v>
      </c>
      <c r="E64" s="1128">
        <v>0</v>
      </c>
      <c r="F64" s="184">
        <f t="shared" si="2"/>
        <v>0</v>
      </c>
      <c r="G64" s="312"/>
    </row>
    <row r="65" spans="1:7" s="313" customFormat="1">
      <c r="A65" s="310" t="s">
        <v>500</v>
      </c>
      <c r="B65" s="311" t="s">
        <v>501</v>
      </c>
      <c r="C65" s="181" t="s">
        <v>225</v>
      </c>
      <c r="D65" s="182">
        <v>150</v>
      </c>
      <c r="E65" s="1128">
        <v>0</v>
      </c>
      <c r="F65" s="184">
        <f t="shared" si="2"/>
        <v>0</v>
      </c>
      <c r="G65" s="312"/>
    </row>
    <row r="66" spans="1:7" s="313" customFormat="1">
      <c r="A66" s="310"/>
      <c r="B66" s="311" t="s">
        <v>510</v>
      </c>
      <c r="C66" s="181" t="s">
        <v>225</v>
      </c>
      <c r="D66" s="182">
        <v>52</v>
      </c>
      <c r="E66" s="1128">
        <v>0</v>
      </c>
      <c r="F66" s="184">
        <f t="shared" si="2"/>
        <v>0</v>
      </c>
      <c r="G66" s="312"/>
    </row>
    <row r="67" spans="1:7" s="313" customFormat="1">
      <c r="A67" s="310"/>
      <c r="B67" s="311" t="s">
        <v>502</v>
      </c>
      <c r="C67" s="181" t="s">
        <v>466</v>
      </c>
      <c r="D67" s="182">
        <v>1</v>
      </c>
      <c r="E67" s="1128">
        <v>0</v>
      </c>
      <c r="F67" s="184">
        <f>E67*D67</f>
        <v>0</v>
      </c>
      <c r="G67" s="312"/>
    </row>
    <row r="68" spans="1:7" s="313" customFormat="1">
      <c r="A68" s="310"/>
      <c r="B68" s="311" t="s">
        <v>465</v>
      </c>
      <c r="C68" s="181" t="s">
        <v>466</v>
      </c>
      <c r="D68" s="182">
        <v>1</v>
      </c>
      <c r="E68" s="1128">
        <v>0</v>
      </c>
      <c r="F68" s="184">
        <f>E68*D68</f>
        <v>0</v>
      </c>
      <c r="G68" s="312"/>
    </row>
    <row r="69" spans="1:7" s="313" customFormat="1" ht="13.5" thickBot="1">
      <c r="A69" s="310"/>
      <c r="B69" s="314"/>
      <c r="C69" s="315"/>
      <c r="D69" s="316"/>
      <c r="E69" s="317"/>
      <c r="F69" s="318"/>
      <c r="G69" s="312"/>
    </row>
    <row r="70" spans="1:7" s="305" customFormat="1">
      <c r="A70" s="303"/>
      <c r="B70" s="319" t="s">
        <v>511</v>
      </c>
      <c r="C70" s="307"/>
      <c r="D70" s="308"/>
      <c r="E70" s="307"/>
      <c r="F70" s="309">
        <f>SUM(F72:F120)</f>
        <v>0</v>
      </c>
      <c r="G70" s="304"/>
    </row>
    <row r="71" spans="1:7" s="195" customFormat="1">
      <c r="A71" s="303"/>
      <c r="B71" s="319" t="s">
        <v>441</v>
      </c>
      <c r="C71" s="307"/>
      <c r="D71" s="308"/>
      <c r="E71" s="307"/>
      <c r="F71" s="309"/>
      <c r="G71" s="304"/>
    </row>
    <row r="72" spans="1:7" s="322" customFormat="1">
      <c r="A72" s="320"/>
      <c r="B72" s="311" t="s">
        <v>512</v>
      </c>
      <c r="C72" s="181" t="s">
        <v>225</v>
      </c>
      <c r="D72" s="182">
        <v>2</v>
      </c>
      <c r="E72" s="1128">
        <v>0</v>
      </c>
      <c r="F72" s="184">
        <f>E72*D72</f>
        <v>0</v>
      </c>
      <c r="G72" s="321"/>
    </row>
    <row r="73" spans="1:7" s="322" customFormat="1">
      <c r="A73" s="320"/>
      <c r="B73" s="311" t="s">
        <v>513</v>
      </c>
      <c r="C73" s="181" t="s">
        <v>225</v>
      </c>
      <c r="D73" s="182">
        <v>2</v>
      </c>
      <c r="E73" s="1128">
        <v>0</v>
      </c>
      <c r="F73" s="184">
        <f t="shared" ref="F73:F95" si="3">E73*D73</f>
        <v>0</v>
      </c>
      <c r="G73" s="321"/>
    </row>
    <row r="74" spans="1:7" s="322" customFormat="1" ht="22.5">
      <c r="A74" s="320"/>
      <c r="B74" s="311" t="s">
        <v>514</v>
      </c>
      <c r="C74" s="181" t="s">
        <v>225</v>
      </c>
      <c r="D74" s="182">
        <v>4</v>
      </c>
      <c r="E74" s="1128">
        <v>0</v>
      </c>
      <c r="F74" s="184">
        <f t="shared" si="3"/>
        <v>0</v>
      </c>
      <c r="G74" s="321"/>
    </row>
    <row r="75" spans="1:7" s="322" customFormat="1">
      <c r="A75" s="320"/>
      <c r="B75" s="311" t="s">
        <v>515</v>
      </c>
      <c r="C75" s="181" t="s">
        <v>225</v>
      </c>
      <c r="D75" s="182">
        <v>2</v>
      </c>
      <c r="E75" s="1128">
        <v>0</v>
      </c>
      <c r="F75" s="184">
        <f t="shared" si="3"/>
        <v>0</v>
      </c>
      <c r="G75" s="321"/>
    </row>
    <row r="76" spans="1:7" s="322" customFormat="1">
      <c r="A76" s="320"/>
      <c r="B76" s="311" t="s">
        <v>516</v>
      </c>
      <c r="C76" s="181" t="s">
        <v>225</v>
      </c>
      <c r="D76" s="182">
        <v>4</v>
      </c>
      <c r="E76" s="1128">
        <v>0</v>
      </c>
      <c r="F76" s="184">
        <f t="shared" si="3"/>
        <v>0</v>
      </c>
      <c r="G76" s="321"/>
    </row>
    <row r="77" spans="1:7" s="322" customFormat="1" ht="22.5">
      <c r="A77" s="320"/>
      <c r="B77" s="311" t="s">
        <v>517</v>
      </c>
      <c r="C77" s="181" t="s">
        <v>225</v>
      </c>
      <c r="D77" s="182">
        <v>0</v>
      </c>
      <c r="E77" s="1128">
        <v>0</v>
      </c>
      <c r="F77" s="184">
        <f t="shared" si="3"/>
        <v>0</v>
      </c>
      <c r="G77" s="321"/>
    </row>
    <row r="78" spans="1:7" s="322" customFormat="1" ht="22.5">
      <c r="A78" s="320"/>
      <c r="B78" s="311" t="s">
        <v>518</v>
      </c>
      <c r="C78" s="181" t="s">
        <v>225</v>
      </c>
      <c r="D78" s="182">
        <v>1</v>
      </c>
      <c r="E78" s="1128">
        <v>0</v>
      </c>
      <c r="F78" s="184">
        <f t="shared" si="3"/>
        <v>0</v>
      </c>
      <c r="G78" s="321"/>
    </row>
    <row r="79" spans="1:7" s="322" customFormat="1">
      <c r="A79" s="320"/>
      <c r="B79" s="311" t="s">
        <v>519</v>
      </c>
      <c r="C79" s="181" t="s">
        <v>225</v>
      </c>
      <c r="D79" s="182">
        <v>14</v>
      </c>
      <c r="E79" s="1128">
        <v>0</v>
      </c>
      <c r="F79" s="184">
        <f t="shared" si="3"/>
        <v>0</v>
      </c>
      <c r="G79" s="321"/>
    </row>
    <row r="80" spans="1:7" s="322" customFormat="1">
      <c r="A80" s="320"/>
      <c r="B80" s="311" t="s">
        <v>520</v>
      </c>
      <c r="C80" s="181" t="s">
        <v>225</v>
      </c>
      <c r="D80" s="182">
        <v>14</v>
      </c>
      <c r="E80" s="1128">
        <v>0</v>
      </c>
      <c r="F80" s="184">
        <f t="shared" si="3"/>
        <v>0</v>
      </c>
      <c r="G80" s="321"/>
    </row>
    <row r="81" spans="1:7" s="322" customFormat="1">
      <c r="A81" s="320"/>
      <c r="B81" s="311" t="s">
        <v>521</v>
      </c>
      <c r="C81" s="181" t="s">
        <v>225</v>
      </c>
      <c r="D81" s="182">
        <v>47</v>
      </c>
      <c r="E81" s="1128">
        <v>0</v>
      </c>
      <c r="F81" s="184">
        <f t="shared" si="3"/>
        <v>0</v>
      </c>
      <c r="G81" s="321"/>
    </row>
    <row r="82" spans="1:7" s="322" customFormat="1">
      <c r="A82" s="320"/>
      <c r="B82" s="311" t="s">
        <v>522</v>
      </c>
      <c r="C82" s="181" t="s">
        <v>225</v>
      </c>
      <c r="D82" s="182">
        <v>61</v>
      </c>
      <c r="E82" s="1128">
        <v>0</v>
      </c>
      <c r="F82" s="184">
        <f t="shared" si="3"/>
        <v>0</v>
      </c>
      <c r="G82" s="321"/>
    </row>
    <row r="83" spans="1:7" s="322" customFormat="1">
      <c r="A83" s="320"/>
      <c r="B83" s="311" t="s">
        <v>523</v>
      </c>
      <c r="C83" s="181" t="s">
        <v>225</v>
      </c>
      <c r="D83" s="182">
        <v>48</v>
      </c>
      <c r="E83" s="1128">
        <v>0</v>
      </c>
      <c r="F83" s="184">
        <f t="shared" si="3"/>
        <v>0</v>
      </c>
      <c r="G83" s="321"/>
    </row>
    <row r="84" spans="1:7" s="322" customFormat="1">
      <c r="A84" s="320"/>
      <c r="B84" s="311" t="s">
        <v>524</v>
      </c>
      <c r="C84" s="181" t="s">
        <v>225</v>
      </c>
      <c r="D84" s="182">
        <v>16</v>
      </c>
      <c r="E84" s="1128">
        <v>0</v>
      </c>
      <c r="F84" s="184">
        <f t="shared" si="3"/>
        <v>0</v>
      </c>
      <c r="G84" s="321"/>
    </row>
    <row r="85" spans="1:7" s="322" customFormat="1">
      <c r="A85" s="320"/>
      <c r="B85" s="311" t="s">
        <v>525</v>
      </c>
      <c r="C85" s="181" t="s">
        <v>225</v>
      </c>
      <c r="D85" s="182">
        <v>150</v>
      </c>
      <c r="E85" s="1128">
        <v>0</v>
      </c>
      <c r="F85" s="184">
        <f t="shared" si="3"/>
        <v>0</v>
      </c>
      <c r="G85" s="321"/>
    </row>
    <row r="86" spans="1:7" s="322" customFormat="1">
      <c r="A86" s="320"/>
      <c r="B86" s="311" t="s">
        <v>526</v>
      </c>
      <c r="C86" s="181" t="s">
        <v>225</v>
      </c>
      <c r="D86" s="182">
        <v>50</v>
      </c>
      <c r="E86" s="1128">
        <v>0</v>
      </c>
      <c r="F86" s="184">
        <f t="shared" si="3"/>
        <v>0</v>
      </c>
      <c r="G86" s="321"/>
    </row>
    <row r="87" spans="1:7" s="322" customFormat="1">
      <c r="A87" s="320"/>
      <c r="B87" s="311" t="s">
        <v>527</v>
      </c>
      <c r="C87" s="181" t="s">
        <v>225</v>
      </c>
      <c r="D87" s="182">
        <v>30</v>
      </c>
      <c r="E87" s="1128">
        <v>0</v>
      </c>
      <c r="F87" s="184">
        <f t="shared" si="3"/>
        <v>0</v>
      </c>
      <c r="G87" s="321"/>
    </row>
    <row r="88" spans="1:7" s="322" customFormat="1">
      <c r="A88" s="320"/>
      <c r="B88" s="311" t="s">
        <v>528</v>
      </c>
      <c r="C88" s="181" t="s">
        <v>136</v>
      </c>
      <c r="D88" s="182">
        <v>90</v>
      </c>
      <c r="E88" s="1128">
        <v>0</v>
      </c>
      <c r="F88" s="184">
        <f t="shared" si="3"/>
        <v>0</v>
      </c>
      <c r="G88" s="321"/>
    </row>
    <row r="89" spans="1:7" s="322" customFormat="1">
      <c r="A89" s="320"/>
      <c r="B89" s="311" t="s">
        <v>529</v>
      </c>
      <c r="C89" s="181" t="s">
        <v>136</v>
      </c>
      <c r="D89" s="182">
        <f>(D81+(D84*2)+(D82*2))*48</f>
        <v>9648</v>
      </c>
      <c r="E89" s="1128">
        <v>0</v>
      </c>
      <c r="F89" s="184">
        <f t="shared" si="3"/>
        <v>0</v>
      </c>
      <c r="G89" s="321"/>
    </row>
    <row r="90" spans="1:7" s="322" customFormat="1">
      <c r="A90" s="320"/>
      <c r="B90" s="311" t="s">
        <v>530</v>
      </c>
      <c r="C90" s="181" t="s">
        <v>136</v>
      </c>
      <c r="D90" s="182">
        <v>160</v>
      </c>
      <c r="E90" s="1128">
        <v>0</v>
      </c>
      <c r="F90" s="184">
        <f t="shared" si="3"/>
        <v>0</v>
      </c>
      <c r="G90" s="321"/>
    </row>
    <row r="91" spans="1:7" s="322" customFormat="1">
      <c r="A91" s="320"/>
      <c r="B91" s="311" t="s">
        <v>531</v>
      </c>
      <c r="C91" s="181" t="s">
        <v>136</v>
      </c>
      <c r="D91" s="182">
        <f>265*21</f>
        <v>5565</v>
      </c>
      <c r="E91" s="1128">
        <v>0</v>
      </c>
      <c r="F91" s="184">
        <f t="shared" si="3"/>
        <v>0</v>
      </c>
      <c r="G91" s="321"/>
    </row>
    <row r="92" spans="1:7" s="322" customFormat="1">
      <c r="A92" s="320"/>
      <c r="B92" s="311" t="s">
        <v>532</v>
      </c>
      <c r="C92" s="181" t="s">
        <v>136</v>
      </c>
      <c r="D92" s="182">
        <v>45</v>
      </c>
      <c r="E92" s="1128">
        <v>0</v>
      </c>
      <c r="F92" s="184">
        <f t="shared" si="3"/>
        <v>0</v>
      </c>
      <c r="G92" s="321"/>
    </row>
    <row r="93" spans="1:7" s="322" customFormat="1">
      <c r="A93" s="320"/>
      <c r="B93" s="311" t="s">
        <v>533</v>
      </c>
      <c r="C93" s="181" t="s">
        <v>136</v>
      </c>
      <c r="D93" s="182">
        <v>60</v>
      </c>
      <c r="E93" s="1128">
        <v>0</v>
      </c>
      <c r="F93" s="184">
        <f t="shared" si="3"/>
        <v>0</v>
      </c>
      <c r="G93" s="321"/>
    </row>
    <row r="94" spans="1:7" s="322" customFormat="1" ht="22.5">
      <c r="A94" s="320"/>
      <c r="B94" s="311" t="s">
        <v>534</v>
      </c>
      <c r="C94" s="181" t="s">
        <v>466</v>
      </c>
      <c r="D94" s="182">
        <v>1</v>
      </c>
      <c r="E94" s="1128">
        <v>0</v>
      </c>
      <c r="F94" s="184">
        <f t="shared" si="3"/>
        <v>0</v>
      </c>
      <c r="G94" s="321"/>
    </row>
    <row r="95" spans="1:7" s="322" customFormat="1">
      <c r="A95" s="320"/>
      <c r="B95" s="311" t="s">
        <v>535</v>
      </c>
      <c r="C95" s="181" t="s">
        <v>466</v>
      </c>
      <c r="D95" s="182">
        <v>1</v>
      </c>
      <c r="E95" s="1128">
        <v>0</v>
      </c>
      <c r="F95" s="184">
        <f t="shared" si="3"/>
        <v>0</v>
      </c>
      <c r="G95" s="321"/>
    </row>
    <row r="96" spans="1:7" s="322" customFormat="1">
      <c r="A96" s="320"/>
      <c r="B96" s="311"/>
      <c r="C96" s="181"/>
      <c r="D96" s="182"/>
      <c r="E96" s="183"/>
      <c r="F96" s="184"/>
      <c r="G96" s="321"/>
    </row>
    <row r="97" spans="1:7" s="195" customFormat="1">
      <c r="A97" s="303"/>
      <c r="B97" s="319" t="s">
        <v>503</v>
      </c>
      <c r="C97" s="307"/>
      <c r="D97" s="308"/>
      <c r="E97" s="307"/>
      <c r="F97" s="309"/>
      <c r="G97" s="304"/>
    </row>
    <row r="98" spans="1:7" s="322" customFormat="1">
      <c r="A98" s="320"/>
      <c r="B98" s="311" t="s">
        <v>536</v>
      </c>
      <c r="C98" s="181" t="s">
        <v>225</v>
      </c>
      <c r="D98" s="182">
        <v>1</v>
      </c>
      <c r="E98" s="1128">
        <v>0</v>
      </c>
      <c r="F98" s="184">
        <f t="shared" ref="F98:F120" si="4">E98*D98</f>
        <v>0</v>
      </c>
      <c r="G98" s="321"/>
    </row>
    <row r="99" spans="1:7" s="322" customFormat="1">
      <c r="A99" s="320"/>
      <c r="B99" s="311" t="s">
        <v>513</v>
      </c>
      <c r="C99" s="181" t="s">
        <v>225</v>
      </c>
      <c r="D99" s="182">
        <v>1</v>
      </c>
      <c r="E99" s="1128">
        <v>0</v>
      </c>
      <c r="F99" s="184">
        <f t="shared" si="4"/>
        <v>0</v>
      </c>
      <c r="G99" s="321"/>
    </row>
    <row r="100" spans="1:7" s="322" customFormat="1">
      <c r="A100" s="320"/>
      <c r="B100" s="311" t="s">
        <v>537</v>
      </c>
      <c r="C100" s="181" t="s">
        <v>225</v>
      </c>
      <c r="D100" s="182">
        <v>2</v>
      </c>
      <c r="E100" s="1128">
        <v>0</v>
      </c>
      <c r="F100" s="184">
        <f t="shared" si="4"/>
        <v>0</v>
      </c>
      <c r="G100" s="321"/>
    </row>
    <row r="101" spans="1:7" s="322" customFormat="1">
      <c r="A101" s="320"/>
      <c r="B101" s="311" t="s">
        <v>515</v>
      </c>
      <c r="C101" s="181" t="s">
        <v>225</v>
      </c>
      <c r="D101" s="182">
        <v>1</v>
      </c>
      <c r="E101" s="1128">
        <v>0</v>
      </c>
      <c r="F101" s="184">
        <f t="shared" si="4"/>
        <v>0</v>
      </c>
      <c r="G101" s="321"/>
    </row>
    <row r="102" spans="1:7" s="322" customFormat="1">
      <c r="A102" s="320"/>
      <c r="B102" s="311" t="s">
        <v>516</v>
      </c>
      <c r="C102" s="181" t="s">
        <v>225</v>
      </c>
      <c r="D102" s="182">
        <v>2</v>
      </c>
      <c r="E102" s="1128">
        <v>0</v>
      </c>
      <c r="F102" s="184">
        <f t="shared" si="4"/>
        <v>0</v>
      </c>
      <c r="G102" s="321"/>
    </row>
    <row r="103" spans="1:7" s="322" customFormat="1" ht="22.5">
      <c r="A103" s="320"/>
      <c r="B103" s="311" t="s">
        <v>517</v>
      </c>
      <c r="C103" s="181" t="s">
        <v>225</v>
      </c>
      <c r="D103" s="182">
        <v>5</v>
      </c>
      <c r="E103" s="1128">
        <v>0</v>
      </c>
      <c r="F103" s="184">
        <f t="shared" si="4"/>
        <v>0</v>
      </c>
      <c r="G103" s="321"/>
    </row>
    <row r="104" spans="1:7" s="322" customFormat="1" ht="22.5">
      <c r="A104" s="320"/>
      <c r="B104" s="311" t="s">
        <v>518</v>
      </c>
      <c r="C104" s="181" t="s">
        <v>225</v>
      </c>
      <c r="D104" s="182">
        <v>1</v>
      </c>
      <c r="E104" s="1128">
        <v>0</v>
      </c>
      <c r="F104" s="184">
        <f t="shared" si="4"/>
        <v>0</v>
      </c>
      <c r="G104" s="321"/>
    </row>
    <row r="105" spans="1:7" s="322" customFormat="1">
      <c r="A105" s="320"/>
      <c r="B105" s="311" t="s">
        <v>519</v>
      </c>
      <c r="C105" s="181" t="s">
        <v>225</v>
      </c>
      <c r="D105" s="182">
        <v>6</v>
      </c>
      <c r="E105" s="1128">
        <v>0</v>
      </c>
      <c r="F105" s="184">
        <f t="shared" si="4"/>
        <v>0</v>
      </c>
      <c r="G105" s="321"/>
    </row>
    <row r="106" spans="1:7" s="322" customFormat="1" ht="22.5">
      <c r="A106" s="320"/>
      <c r="B106" s="311" t="s">
        <v>538</v>
      </c>
      <c r="C106" s="181" t="s">
        <v>225</v>
      </c>
      <c r="D106" s="182">
        <v>5</v>
      </c>
      <c r="E106" s="1128">
        <v>0</v>
      </c>
      <c r="F106" s="184">
        <f t="shared" si="4"/>
        <v>0</v>
      </c>
      <c r="G106" s="321"/>
    </row>
    <row r="107" spans="1:7" s="322" customFormat="1">
      <c r="A107" s="320"/>
      <c r="B107" s="311" t="s">
        <v>539</v>
      </c>
      <c r="C107" s="181" t="s">
        <v>225</v>
      </c>
      <c r="D107" s="182">
        <v>5</v>
      </c>
      <c r="E107" s="1128">
        <v>0</v>
      </c>
      <c r="F107" s="184">
        <f t="shared" si="4"/>
        <v>0</v>
      </c>
      <c r="G107" s="321"/>
    </row>
    <row r="108" spans="1:7" s="322" customFormat="1">
      <c r="A108" s="320"/>
      <c r="B108" s="311" t="s">
        <v>540</v>
      </c>
      <c r="C108" s="181" t="s">
        <v>225</v>
      </c>
      <c r="D108" s="182">
        <v>53</v>
      </c>
      <c r="E108" s="1128">
        <v>0</v>
      </c>
      <c r="F108" s="184">
        <f t="shared" si="4"/>
        <v>0</v>
      </c>
      <c r="G108" s="321"/>
    </row>
    <row r="109" spans="1:7" s="322" customFormat="1">
      <c r="A109" s="320"/>
      <c r="B109" s="311" t="s">
        <v>541</v>
      </c>
      <c r="C109" s="181" t="s">
        <v>225</v>
      </c>
      <c r="D109" s="182">
        <v>53</v>
      </c>
      <c r="E109" s="1128">
        <v>0</v>
      </c>
      <c r="F109" s="184">
        <f>E109*D109</f>
        <v>0</v>
      </c>
      <c r="G109" s="321"/>
    </row>
    <row r="110" spans="1:7" s="322" customFormat="1">
      <c r="A110" s="320"/>
      <c r="B110" s="311" t="s">
        <v>525</v>
      </c>
      <c r="C110" s="181" t="s">
        <v>225</v>
      </c>
      <c r="D110" s="182">
        <v>60</v>
      </c>
      <c r="E110" s="1128">
        <v>0</v>
      </c>
      <c r="F110" s="184">
        <f t="shared" si="4"/>
        <v>0</v>
      </c>
      <c r="G110" s="321"/>
    </row>
    <row r="111" spans="1:7" s="322" customFormat="1">
      <c r="A111" s="320"/>
      <c r="B111" s="311" t="s">
        <v>526</v>
      </c>
      <c r="C111" s="181" t="s">
        <v>225</v>
      </c>
      <c r="D111" s="182">
        <v>5</v>
      </c>
      <c r="E111" s="1128">
        <v>0</v>
      </c>
      <c r="F111" s="184">
        <f t="shared" si="4"/>
        <v>0</v>
      </c>
      <c r="G111" s="321"/>
    </row>
    <row r="112" spans="1:7" s="322" customFormat="1">
      <c r="A112" s="320"/>
      <c r="B112" s="311" t="s">
        <v>527</v>
      </c>
      <c r="C112" s="181" t="s">
        <v>225</v>
      </c>
      <c r="D112" s="182">
        <v>2</v>
      </c>
      <c r="E112" s="1128">
        <v>0</v>
      </c>
      <c r="F112" s="184">
        <f t="shared" si="4"/>
        <v>0</v>
      </c>
      <c r="G112" s="321"/>
    </row>
    <row r="113" spans="1:7" s="322" customFormat="1">
      <c r="A113" s="320"/>
      <c r="B113" s="311" t="s">
        <v>528</v>
      </c>
      <c r="C113" s="181" t="s">
        <v>136</v>
      </c>
      <c r="D113" s="182">
        <v>60</v>
      </c>
      <c r="E113" s="1128">
        <v>0</v>
      </c>
      <c r="F113" s="184">
        <f t="shared" si="4"/>
        <v>0</v>
      </c>
      <c r="G113" s="321"/>
    </row>
    <row r="114" spans="1:7" s="322" customFormat="1">
      <c r="A114" s="320"/>
      <c r="B114" s="311" t="s">
        <v>529</v>
      </c>
      <c r="C114" s="181" t="s">
        <v>136</v>
      </c>
      <c r="D114" s="182">
        <f>(D107+(D108*2))*50</f>
        <v>5550</v>
      </c>
      <c r="E114" s="1128">
        <v>0</v>
      </c>
      <c r="F114" s="184">
        <f t="shared" si="4"/>
        <v>0</v>
      </c>
      <c r="G114" s="321"/>
    </row>
    <row r="115" spans="1:7" s="322" customFormat="1">
      <c r="A115" s="320"/>
      <c r="B115" s="311" t="s">
        <v>530</v>
      </c>
      <c r="C115" s="181" t="s">
        <v>136</v>
      </c>
      <c r="D115" s="182">
        <v>120</v>
      </c>
      <c r="E115" s="1128">
        <v>0</v>
      </c>
      <c r="F115" s="184">
        <f t="shared" si="4"/>
        <v>0</v>
      </c>
      <c r="G115" s="321"/>
    </row>
    <row r="116" spans="1:7" s="322" customFormat="1">
      <c r="A116" s="320"/>
      <c r="B116" s="311" t="s">
        <v>531</v>
      </c>
      <c r="C116" s="181" t="s">
        <v>136</v>
      </c>
      <c r="D116" s="182">
        <f>109*21</f>
        <v>2289</v>
      </c>
      <c r="E116" s="1128">
        <v>0</v>
      </c>
      <c r="F116" s="184">
        <f t="shared" si="4"/>
        <v>0</v>
      </c>
      <c r="G116" s="321"/>
    </row>
    <row r="117" spans="1:7" s="322" customFormat="1">
      <c r="A117" s="320"/>
      <c r="B117" s="311" t="s">
        <v>532</v>
      </c>
      <c r="C117" s="181" t="s">
        <v>136</v>
      </c>
      <c r="D117" s="182">
        <v>45</v>
      </c>
      <c r="E117" s="1128">
        <v>0</v>
      </c>
      <c r="F117" s="184">
        <f t="shared" si="4"/>
        <v>0</v>
      </c>
      <c r="G117" s="321"/>
    </row>
    <row r="118" spans="1:7" s="322" customFormat="1">
      <c r="A118" s="320"/>
      <c r="B118" s="311" t="s">
        <v>533</v>
      </c>
      <c r="C118" s="181" t="s">
        <v>136</v>
      </c>
      <c r="D118" s="182">
        <v>60</v>
      </c>
      <c r="E118" s="1128">
        <v>0</v>
      </c>
      <c r="F118" s="184">
        <f t="shared" si="4"/>
        <v>0</v>
      </c>
      <c r="G118" s="321"/>
    </row>
    <row r="119" spans="1:7" s="322" customFormat="1" ht="22.5">
      <c r="A119" s="320"/>
      <c r="B119" s="311" t="s">
        <v>534</v>
      </c>
      <c r="C119" s="181" t="s">
        <v>466</v>
      </c>
      <c r="D119" s="182">
        <v>1</v>
      </c>
      <c r="E119" s="1128">
        <v>0</v>
      </c>
      <c r="F119" s="184">
        <f t="shared" si="4"/>
        <v>0</v>
      </c>
      <c r="G119" s="321"/>
    </row>
    <row r="120" spans="1:7" s="322" customFormat="1">
      <c r="A120" s="320"/>
      <c r="B120" s="311" t="s">
        <v>535</v>
      </c>
      <c r="C120" s="181" t="s">
        <v>466</v>
      </c>
      <c r="D120" s="182">
        <v>1</v>
      </c>
      <c r="E120" s="1128">
        <v>0</v>
      </c>
      <c r="F120" s="184">
        <f t="shared" si="4"/>
        <v>0</v>
      </c>
      <c r="G120" s="321"/>
    </row>
    <row r="121" spans="1:7" s="322" customFormat="1" ht="13.5" thickBot="1">
      <c r="A121" s="320"/>
      <c r="B121" s="314"/>
      <c r="C121" s="315"/>
      <c r="D121" s="316"/>
      <c r="E121" s="317"/>
      <c r="F121" s="318"/>
      <c r="G121" s="321"/>
    </row>
    <row r="122" spans="1:7" s="322" customFormat="1">
      <c r="A122" s="320"/>
      <c r="B122" s="306" t="s">
        <v>370</v>
      </c>
      <c r="C122" s="181"/>
      <c r="D122" s="182"/>
      <c r="E122" s="183"/>
      <c r="F122" s="309">
        <f>SUM(F123:F136)</f>
        <v>0</v>
      </c>
      <c r="G122" s="321"/>
    </row>
    <row r="123" spans="1:7" s="322" customFormat="1">
      <c r="A123" s="320"/>
      <c r="B123" s="311" t="s">
        <v>281</v>
      </c>
      <c r="C123" s="181" t="s">
        <v>466</v>
      </c>
      <c r="D123" s="182">
        <v>1</v>
      </c>
      <c r="E123" s="1128">
        <v>0</v>
      </c>
      <c r="F123" s="184">
        <f t="shared" ref="F123:F131" si="5">E123*D123</f>
        <v>0</v>
      </c>
      <c r="G123" s="321"/>
    </row>
    <row r="124" spans="1:7" s="322" customFormat="1">
      <c r="A124" s="320"/>
      <c r="B124" s="311" t="s">
        <v>542</v>
      </c>
      <c r="C124" s="181" t="s">
        <v>466</v>
      </c>
      <c r="D124" s="182">
        <v>1</v>
      </c>
      <c r="E124" s="1128">
        <v>0</v>
      </c>
      <c r="F124" s="184">
        <f>E124*D124</f>
        <v>0</v>
      </c>
      <c r="G124" s="321"/>
    </row>
    <row r="125" spans="1:7" s="322" customFormat="1">
      <c r="A125" s="320"/>
      <c r="B125" s="311" t="s">
        <v>543</v>
      </c>
      <c r="C125" s="181" t="s">
        <v>466</v>
      </c>
      <c r="D125" s="182">
        <v>1</v>
      </c>
      <c r="E125" s="1128">
        <v>0</v>
      </c>
      <c r="F125" s="184">
        <f>E125*D125</f>
        <v>0</v>
      </c>
      <c r="G125" s="321"/>
    </row>
    <row r="126" spans="1:7" s="322" customFormat="1">
      <c r="A126" s="320"/>
      <c r="B126" s="311" t="s">
        <v>544</v>
      </c>
      <c r="C126" s="181" t="s">
        <v>466</v>
      </c>
      <c r="D126" s="182">
        <v>1</v>
      </c>
      <c r="E126" s="1128">
        <v>0</v>
      </c>
      <c r="F126" s="184">
        <f>E126*D126</f>
        <v>0</v>
      </c>
      <c r="G126" s="321"/>
    </row>
    <row r="127" spans="1:7" s="322" customFormat="1">
      <c r="A127" s="320"/>
      <c r="B127" s="311" t="s">
        <v>282</v>
      </c>
      <c r="C127" s="181" t="s">
        <v>466</v>
      </c>
      <c r="D127" s="182">
        <v>1</v>
      </c>
      <c r="E127" s="1128">
        <v>0</v>
      </c>
      <c r="F127" s="184">
        <f t="shared" si="5"/>
        <v>0</v>
      </c>
      <c r="G127" s="321"/>
    </row>
    <row r="128" spans="1:7" s="322" customFormat="1">
      <c r="A128" s="320"/>
      <c r="B128" s="311" t="s">
        <v>284</v>
      </c>
      <c r="C128" s="181" t="s">
        <v>466</v>
      </c>
      <c r="D128" s="182">
        <v>1</v>
      </c>
      <c r="E128" s="1128">
        <v>0</v>
      </c>
      <c r="F128" s="184">
        <f>E128*D128</f>
        <v>0</v>
      </c>
      <c r="G128" s="321"/>
    </row>
    <row r="129" spans="1:7" s="322" customFormat="1">
      <c r="A129" s="320"/>
      <c r="B129" s="311" t="s">
        <v>287</v>
      </c>
      <c r="C129" s="181" t="s">
        <v>466</v>
      </c>
      <c r="D129" s="182">
        <v>1</v>
      </c>
      <c r="E129" s="1128">
        <v>0</v>
      </c>
      <c r="F129" s="184">
        <f t="shared" si="5"/>
        <v>0</v>
      </c>
      <c r="G129" s="321"/>
    </row>
    <row r="130" spans="1:7" s="322" customFormat="1">
      <c r="A130" s="320"/>
      <c r="B130" s="311" t="s">
        <v>545</v>
      </c>
      <c r="C130" s="181" t="s">
        <v>466</v>
      </c>
      <c r="D130" s="182">
        <v>1</v>
      </c>
      <c r="E130" s="1128">
        <v>0</v>
      </c>
      <c r="F130" s="184">
        <f t="shared" si="5"/>
        <v>0</v>
      </c>
      <c r="G130" s="321"/>
    </row>
    <row r="131" spans="1:7" s="322" customFormat="1">
      <c r="A131" s="320"/>
      <c r="B131" s="311" t="s">
        <v>546</v>
      </c>
      <c r="C131" s="181" t="s">
        <v>466</v>
      </c>
      <c r="D131" s="182">
        <v>1</v>
      </c>
      <c r="E131" s="1128">
        <v>0</v>
      </c>
      <c r="F131" s="184">
        <f t="shared" si="5"/>
        <v>0</v>
      </c>
      <c r="G131" s="321"/>
    </row>
    <row r="132" spans="1:7" s="322" customFormat="1">
      <c r="A132" s="320"/>
      <c r="B132" s="311" t="s">
        <v>547</v>
      </c>
      <c r="C132" s="181" t="s">
        <v>466</v>
      </c>
      <c r="D132" s="182">
        <v>1</v>
      </c>
      <c r="E132" s="1128">
        <v>0</v>
      </c>
      <c r="F132" s="184">
        <f>E132*D132</f>
        <v>0</v>
      </c>
      <c r="G132" s="321"/>
    </row>
    <row r="133" spans="1:7" s="322" customFormat="1">
      <c r="A133" s="320"/>
      <c r="B133" s="311" t="s">
        <v>548</v>
      </c>
      <c r="C133" s="181" t="s">
        <v>466</v>
      </c>
      <c r="D133" s="182">
        <v>1</v>
      </c>
      <c r="E133" s="1128">
        <v>0</v>
      </c>
      <c r="F133" s="184">
        <f>E133*D133</f>
        <v>0</v>
      </c>
      <c r="G133" s="321"/>
    </row>
    <row r="134" spans="1:7" s="322" customFormat="1">
      <c r="A134" s="320"/>
      <c r="B134" s="311" t="s">
        <v>549</v>
      </c>
      <c r="C134" s="181" t="s">
        <v>466</v>
      </c>
      <c r="D134" s="182">
        <v>1</v>
      </c>
      <c r="E134" s="1128">
        <v>0</v>
      </c>
      <c r="F134" s="184">
        <f>E134*D134</f>
        <v>0</v>
      </c>
      <c r="G134" s="321"/>
    </row>
    <row r="135" spans="1:7" s="322" customFormat="1">
      <c r="A135" s="320"/>
      <c r="B135" s="311" t="s">
        <v>550</v>
      </c>
      <c r="C135" s="181" t="s">
        <v>466</v>
      </c>
      <c r="D135" s="182">
        <v>1</v>
      </c>
      <c r="E135" s="1128">
        <v>0</v>
      </c>
      <c r="F135" s="184">
        <f>E135*D135</f>
        <v>0</v>
      </c>
      <c r="G135" s="321"/>
    </row>
    <row r="136" spans="1:7" s="322" customFormat="1" ht="13.5" thickBot="1">
      <c r="A136" s="320"/>
      <c r="B136" s="311" t="s">
        <v>551</v>
      </c>
      <c r="C136" s="181" t="s">
        <v>466</v>
      </c>
      <c r="D136" s="182">
        <v>1</v>
      </c>
      <c r="E136" s="1128">
        <v>0</v>
      </c>
      <c r="F136" s="184">
        <f>E136*D136</f>
        <v>0</v>
      </c>
      <c r="G136" s="321"/>
    </row>
    <row r="137" spans="1:7" s="195" customFormat="1" ht="13.5" thickBot="1">
      <c r="A137" s="303"/>
      <c r="B137" s="323" t="s">
        <v>293</v>
      </c>
      <c r="C137" s="190"/>
      <c r="D137" s="191"/>
      <c r="E137" s="192"/>
      <c r="F137" s="193">
        <f>F3+F30+F70+F122</f>
        <v>0</v>
      </c>
      <c r="G137" s="304"/>
    </row>
    <row r="139" spans="1:7" ht="148.15" customHeight="1">
      <c r="B139" s="1312" t="s">
        <v>294</v>
      </c>
      <c r="C139" s="1312"/>
      <c r="D139" s="1312"/>
      <c r="E139" s="1312"/>
      <c r="F139" s="1312"/>
    </row>
    <row r="146" spans="1:7" s="301" customFormat="1">
      <c r="A146" s="324"/>
      <c r="B146" s="325"/>
      <c r="C146" s="197"/>
      <c r="D146" s="198"/>
      <c r="E146" s="197"/>
      <c r="G146" s="326"/>
    </row>
    <row r="147" spans="1:7" s="301" customFormat="1">
      <c r="A147" s="324"/>
      <c r="B147" s="325"/>
      <c r="C147" s="197"/>
      <c r="D147" s="198"/>
      <c r="E147" s="197"/>
      <c r="G147" s="326"/>
    </row>
    <row r="148" spans="1:7" s="301" customFormat="1">
      <c r="A148" s="324"/>
      <c r="B148" s="325"/>
      <c r="C148" s="197"/>
      <c r="D148" s="198"/>
      <c r="E148" s="197"/>
      <c r="G148" s="326"/>
    </row>
  </sheetData>
  <sheetProtection password="DCC9" sheet="1" selectLockedCells="1"/>
  <mergeCells count="1">
    <mergeCell ref="B139:F139"/>
  </mergeCells>
  <printOptions horizontalCentered="1"/>
  <pageMargins left="0.39370078740157483" right="0.39370078740157483" top="0.78740157480314965" bottom="0.78740157480314965" header="0.51181102362204722" footer="0.51181102362204722"/>
  <pageSetup paperSize="9" scale="91" orientation="portrait" r:id="rId1"/>
  <headerFooter alignWithMargins="0"/>
  <rowBreaks count="3" manualBreakCount="3">
    <brk id="29" min="1" max="5" man="1"/>
    <brk id="69" min="1" max="5" man="1"/>
    <brk id="121" min="1"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F42"/>
  <sheetViews>
    <sheetView view="pageBreakPreview" zoomScaleNormal="70" zoomScaleSheetLayoutView="100" workbookViewId="0">
      <selection activeCell="E33" sqref="E33"/>
    </sheetView>
  </sheetViews>
  <sheetFormatPr defaultColWidth="9.140625" defaultRowHeight="15"/>
  <cols>
    <col min="1" max="1" width="39.28515625" style="237" bestFit="1" customWidth="1"/>
    <col min="2" max="2" width="23.28515625" style="238" customWidth="1"/>
    <col min="3" max="3" width="19.5703125" style="238" customWidth="1"/>
    <col min="4" max="5" width="9.140625" style="203"/>
    <col min="6" max="6" width="0" style="202" hidden="1" customWidth="1"/>
    <col min="7" max="256" width="9.140625" style="203"/>
    <col min="257" max="257" width="39.28515625" style="203" bestFit="1" customWidth="1"/>
    <col min="258" max="258" width="23.28515625" style="203" customWidth="1"/>
    <col min="259" max="259" width="19.5703125" style="203" customWidth="1"/>
    <col min="260" max="261" width="9.140625" style="203"/>
    <col min="262" max="262" width="0" style="203" hidden="1" customWidth="1"/>
    <col min="263" max="512" width="9.140625" style="203"/>
    <col min="513" max="513" width="39.28515625" style="203" bestFit="1" customWidth="1"/>
    <col min="514" max="514" width="23.28515625" style="203" customWidth="1"/>
    <col min="515" max="515" width="19.5703125" style="203" customWidth="1"/>
    <col min="516" max="517" width="9.140625" style="203"/>
    <col min="518" max="518" width="0" style="203" hidden="1" customWidth="1"/>
    <col min="519" max="768" width="9.140625" style="203"/>
    <col min="769" max="769" width="39.28515625" style="203" bestFit="1" customWidth="1"/>
    <col min="770" max="770" width="23.28515625" style="203" customWidth="1"/>
    <col min="771" max="771" width="19.5703125" style="203" customWidth="1"/>
    <col min="772" max="773" width="9.140625" style="203"/>
    <col min="774" max="774" width="0" style="203" hidden="1" customWidth="1"/>
    <col min="775" max="1024" width="9.140625" style="203"/>
    <col min="1025" max="1025" width="39.28515625" style="203" bestFit="1" customWidth="1"/>
    <col min="1026" max="1026" width="23.28515625" style="203" customWidth="1"/>
    <col min="1027" max="1027" width="19.5703125" style="203" customWidth="1"/>
    <col min="1028" max="1029" width="9.140625" style="203"/>
    <col min="1030" max="1030" width="0" style="203" hidden="1" customWidth="1"/>
    <col min="1031" max="1280" width="9.140625" style="203"/>
    <col min="1281" max="1281" width="39.28515625" style="203" bestFit="1" customWidth="1"/>
    <col min="1282" max="1282" width="23.28515625" style="203" customWidth="1"/>
    <col min="1283" max="1283" width="19.5703125" style="203" customWidth="1"/>
    <col min="1284" max="1285" width="9.140625" style="203"/>
    <col min="1286" max="1286" width="0" style="203" hidden="1" customWidth="1"/>
    <col min="1287" max="1536" width="9.140625" style="203"/>
    <col min="1537" max="1537" width="39.28515625" style="203" bestFit="1" customWidth="1"/>
    <col min="1538" max="1538" width="23.28515625" style="203" customWidth="1"/>
    <col min="1539" max="1539" width="19.5703125" style="203" customWidth="1"/>
    <col min="1540" max="1541" width="9.140625" style="203"/>
    <col min="1542" max="1542" width="0" style="203" hidden="1" customWidth="1"/>
    <col min="1543" max="1792" width="9.140625" style="203"/>
    <col min="1793" max="1793" width="39.28515625" style="203" bestFit="1" customWidth="1"/>
    <col min="1794" max="1794" width="23.28515625" style="203" customWidth="1"/>
    <col min="1795" max="1795" width="19.5703125" style="203" customWidth="1"/>
    <col min="1796" max="1797" width="9.140625" style="203"/>
    <col min="1798" max="1798" width="0" style="203" hidden="1" customWidth="1"/>
    <col min="1799" max="2048" width="9.140625" style="203"/>
    <col min="2049" max="2049" width="39.28515625" style="203" bestFit="1" customWidth="1"/>
    <col min="2050" max="2050" width="23.28515625" style="203" customWidth="1"/>
    <col min="2051" max="2051" width="19.5703125" style="203" customWidth="1"/>
    <col min="2052" max="2053" width="9.140625" style="203"/>
    <col min="2054" max="2054" width="0" style="203" hidden="1" customWidth="1"/>
    <col min="2055" max="2304" width="9.140625" style="203"/>
    <col min="2305" max="2305" width="39.28515625" style="203" bestFit="1" customWidth="1"/>
    <col min="2306" max="2306" width="23.28515625" style="203" customWidth="1"/>
    <col min="2307" max="2307" width="19.5703125" style="203" customWidth="1"/>
    <col min="2308" max="2309" width="9.140625" style="203"/>
    <col min="2310" max="2310" width="0" style="203" hidden="1" customWidth="1"/>
    <col min="2311" max="2560" width="9.140625" style="203"/>
    <col min="2561" max="2561" width="39.28515625" style="203" bestFit="1" customWidth="1"/>
    <col min="2562" max="2562" width="23.28515625" style="203" customWidth="1"/>
    <col min="2563" max="2563" width="19.5703125" style="203" customWidth="1"/>
    <col min="2564" max="2565" width="9.140625" style="203"/>
    <col min="2566" max="2566" width="0" style="203" hidden="1" customWidth="1"/>
    <col min="2567" max="2816" width="9.140625" style="203"/>
    <col min="2817" max="2817" width="39.28515625" style="203" bestFit="1" customWidth="1"/>
    <col min="2818" max="2818" width="23.28515625" style="203" customWidth="1"/>
    <col min="2819" max="2819" width="19.5703125" style="203" customWidth="1"/>
    <col min="2820" max="2821" width="9.140625" style="203"/>
    <col min="2822" max="2822" width="0" style="203" hidden="1" customWidth="1"/>
    <col min="2823" max="3072" width="9.140625" style="203"/>
    <col min="3073" max="3073" width="39.28515625" style="203" bestFit="1" customWidth="1"/>
    <col min="3074" max="3074" width="23.28515625" style="203" customWidth="1"/>
    <col min="3075" max="3075" width="19.5703125" style="203" customWidth="1"/>
    <col min="3076" max="3077" width="9.140625" style="203"/>
    <col min="3078" max="3078" width="0" style="203" hidden="1" customWidth="1"/>
    <col min="3079" max="3328" width="9.140625" style="203"/>
    <col min="3329" max="3329" width="39.28515625" style="203" bestFit="1" customWidth="1"/>
    <col min="3330" max="3330" width="23.28515625" style="203" customWidth="1"/>
    <col min="3331" max="3331" width="19.5703125" style="203" customWidth="1"/>
    <col min="3332" max="3333" width="9.140625" style="203"/>
    <col min="3334" max="3334" width="0" style="203" hidden="1" customWidth="1"/>
    <col min="3335" max="3584" width="9.140625" style="203"/>
    <col min="3585" max="3585" width="39.28515625" style="203" bestFit="1" customWidth="1"/>
    <col min="3586" max="3586" width="23.28515625" style="203" customWidth="1"/>
    <col min="3587" max="3587" width="19.5703125" style="203" customWidth="1"/>
    <col min="3588" max="3589" width="9.140625" style="203"/>
    <col min="3590" max="3590" width="0" style="203" hidden="1" customWidth="1"/>
    <col min="3591" max="3840" width="9.140625" style="203"/>
    <col min="3841" max="3841" width="39.28515625" style="203" bestFit="1" customWidth="1"/>
    <col min="3842" max="3842" width="23.28515625" style="203" customWidth="1"/>
    <col min="3843" max="3843" width="19.5703125" style="203" customWidth="1"/>
    <col min="3844" max="3845" width="9.140625" style="203"/>
    <col min="3846" max="3846" width="0" style="203" hidden="1" customWidth="1"/>
    <col min="3847" max="4096" width="9.140625" style="203"/>
    <col min="4097" max="4097" width="39.28515625" style="203" bestFit="1" customWidth="1"/>
    <col min="4098" max="4098" width="23.28515625" style="203" customWidth="1"/>
    <col min="4099" max="4099" width="19.5703125" style="203" customWidth="1"/>
    <col min="4100" max="4101" width="9.140625" style="203"/>
    <col min="4102" max="4102" width="0" style="203" hidden="1" customWidth="1"/>
    <col min="4103" max="4352" width="9.140625" style="203"/>
    <col min="4353" max="4353" width="39.28515625" style="203" bestFit="1" customWidth="1"/>
    <col min="4354" max="4354" width="23.28515625" style="203" customWidth="1"/>
    <col min="4355" max="4355" width="19.5703125" style="203" customWidth="1"/>
    <col min="4356" max="4357" width="9.140625" style="203"/>
    <col min="4358" max="4358" width="0" style="203" hidden="1" customWidth="1"/>
    <col min="4359" max="4608" width="9.140625" style="203"/>
    <col min="4609" max="4609" width="39.28515625" style="203" bestFit="1" customWidth="1"/>
    <col min="4610" max="4610" width="23.28515625" style="203" customWidth="1"/>
    <col min="4611" max="4611" width="19.5703125" style="203" customWidth="1"/>
    <col min="4612" max="4613" width="9.140625" style="203"/>
    <col min="4614" max="4614" width="0" style="203" hidden="1" customWidth="1"/>
    <col min="4615" max="4864" width="9.140625" style="203"/>
    <col min="4865" max="4865" width="39.28515625" style="203" bestFit="1" customWidth="1"/>
    <col min="4866" max="4866" width="23.28515625" style="203" customWidth="1"/>
    <col min="4867" max="4867" width="19.5703125" style="203" customWidth="1"/>
    <col min="4868" max="4869" width="9.140625" style="203"/>
    <col min="4870" max="4870" width="0" style="203" hidden="1" customWidth="1"/>
    <col min="4871" max="5120" width="9.140625" style="203"/>
    <col min="5121" max="5121" width="39.28515625" style="203" bestFit="1" customWidth="1"/>
    <col min="5122" max="5122" width="23.28515625" style="203" customWidth="1"/>
    <col min="5123" max="5123" width="19.5703125" style="203" customWidth="1"/>
    <col min="5124" max="5125" width="9.140625" style="203"/>
    <col min="5126" max="5126" width="0" style="203" hidden="1" customWidth="1"/>
    <col min="5127" max="5376" width="9.140625" style="203"/>
    <col min="5377" max="5377" width="39.28515625" style="203" bestFit="1" customWidth="1"/>
    <col min="5378" max="5378" width="23.28515625" style="203" customWidth="1"/>
    <col min="5379" max="5379" width="19.5703125" style="203" customWidth="1"/>
    <col min="5380" max="5381" width="9.140625" style="203"/>
    <col min="5382" max="5382" width="0" style="203" hidden="1" customWidth="1"/>
    <col min="5383" max="5632" width="9.140625" style="203"/>
    <col min="5633" max="5633" width="39.28515625" style="203" bestFit="1" customWidth="1"/>
    <col min="5634" max="5634" width="23.28515625" style="203" customWidth="1"/>
    <col min="5635" max="5635" width="19.5703125" style="203" customWidth="1"/>
    <col min="5636" max="5637" width="9.140625" style="203"/>
    <col min="5638" max="5638" width="0" style="203" hidden="1" customWidth="1"/>
    <col min="5639" max="5888" width="9.140625" style="203"/>
    <col min="5889" max="5889" width="39.28515625" style="203" bestFit="1" customWidth="1"/>
    <col min="5890" max="5890" width="23.28515625" style="203" customWidth="1"/>
    <col min="5891" max="5891" width="19.5703125" style="203" customWidth="1"/>
    <col min="5892" max="5893" width="9.140625" style="203"/>
    <col min="5894" max="5894" width="0" style="203" hidden="1" customWidth="1"/>
    <col min="5895" max="6144" width="9.140625" style="203"/>
    <col min="6145" max="6145" width="39.28515625" style="203" bestFit="1" customWidth="1"/>
    <col min="6146" max="6146" width="23.28515625" style="203" customWidth="1"/>
    <col min="6147" max="6147" width="19.5703125" style="203" customWidth="1"/>
    <col min="6148" max="6149" width="9.140625" style="203"/>
    <col min="6150" max="6150" width="0" style="203" hidden="1" customWidth="1"/>
    <col min="6151" max="6400" width="9.140625" style="203"/>
    <col min="6401" max="6401" width="39.28515625" style="203" bestFit="1" customWidth="1"/>
    <col min="6402" max="6402" width="23.28515625" style="203" customWidth="1"/>
    <col min="6403" max="6403" width="19.5703125" style="203" customWidth="1"/>
    <col min="6404" max="6405" width="9.140625" style="203"/>
    <col min="6406" max="6406" width="0" style="203" hidden="1" customWidth="1"/>
    <col min="6407" max="6656" width="9.140625" style="203"/>
    <col min="6657" max="6657" width="39.28515625" style="203" bestFit="1" customWidth="1"/>
    <col min="6658" max="6658" width="23.28515625" style="203" customWidth="1"/>
    <col min="6659" max="6659" width="19.5703125" style="203" customWidth="1"/>
    <col min="6660" max="6661" width="9.140625" style="203"/>
    <col min="6662" max="6662" width="0" style="203" hidden="1" customWidth="1"/>
    <col min="6663" max="6912" width="9.140625" style="203"/>
    <col min="6913" max="6913" width="39.28515625" style="203" bestFit="1" customWidth="1"/>
    <col min="6914" max="6914" width="23.28515625" style="203" customWidth="1"/>
    <col min="6915" max="6915" width="19.5703125" style="203" customWidth="1"/>
    <col min="6916" max="6917" width="9.140625" style="203"/>
    <col min="6918" max="6918" width="0" style="203" hidden="1" customWidth="1"/>
    <col min="6919" max="7168" width="9.140625" style="203"/>
    <col min="7169" max="7169" width="39.28515625" style="203" bestFit="1" customWidth="1"/>
    <col min="7170" max="7170" width="23.28515625" style="203" customWidth="1"/>
    <col min="7171" max="7171" width="19.5703125" style="203" customWidth="1"/>
    <col min="7172" max="7173" width="9.140625" style="203"/>
    <col min="7174" max="7174" width="0" style="203" hidden="1" customWidth="1"/>
    <col min="7175" max="7424" width="9.140625" style="203"/>
    <col min="7425" max="7425" width="39.28515625" style="203" bestFit="1" customWidth="1"/>
    <col min="7426" max="7426" width="23.28515625" style="203" customWidth="1"/>
    <col min="7427" max="7427" width="19.5703125" style="203" customWidth="1"/>
    <col min="7428" max="7429" width="9.140625" style="203"/>
    <col min="7430" max="7430" width="0" style="203" hidden="1" customWidth="1"/>
    <col min="7431" max="7680" width="9.140625" style="203"/>
    <col min="7681" max="7681" width="39.28515625" style="203" bestFit="1" customWidth="1"/>
    <col min="7682" max="7682" width="23.28515625" style="203" customWidth="1"/>
    <col min="7683" max="7683" width="19.5703125" style="203" customWidth="1"/>
    <col min="7684" max="7685" width="9.140625" style="203"/>
    <col min="7686" max="7686" width="0" style="203" hidden="1" customWidth="1"/>
    <col min="7687" max="7936" width="9.140625" style="203"/>
    <col min="7937" max="7937" width="39.28515625" style="203" bestFit="1" customWidth="1"/>
    <col min="7938" max="7938" width="23.28515625" style="203" customWidth="1"/>
    <col min="7939" max="7939" width="19.5703125" style="203" customWidth="1"/>
    <col min="7940" max="7941" width="9.140625" style="203"/>
    <col min="7942" max="7942" width="0" style="203" hidden="1" customWidth="1"/>
    <col min="7943" max="8192" width="9.140625" style="203"/>
    <col min="8193" max="8193" width="39.28515625" style="203" bestFit="1" customWidth="1"/>
    <col min="8194" max="8194" width="23.28515625" style="203" customWidth="1"/>
    <col min="8195" max="8195" width="19.5703125" style="203" customWidth="1"/>
    <col min="8196" max="8197" width="9.140625" style="203"/>
    <col min="8198" max="8198" width="0" style="203" hidden="1" customWidth="1"/>
    <col min="8199" max="8448" width="9.140625" style="203"/>
    <col min="8449" max="8449" width="39.28515625" style="203" bestFit="1" customWidth="1"/>
    <col min="8450" max="8450" width="23.28515625" style="203" customWidth="1"/>
    <col min="8451" max="8451" width="19.5703125" style="203" customWidth="1"/>
    <col min="8452" max="8453" width="9.140625" style="203"/>
    <col min="8454" max="8454" width="0" style="203" hidden="1" customWidth="1"/>
    <col min="8455" max="8704" width="9.140625" style="203"/>
    <col min="8705" max="8705" width="39.28515625" style="203" bestFit="1" customWidth="1"/>
    <col min="8706" max="8706" width="23.28515625" style="203" customWidth="1"/>
    <col min="8707" max="8707" width="19.5703125" style="203" customWidth="1"/>
    <col min="8708" max="8709" width="9.140625" style="203"/>
    <col min="8710" max="8710" width="0" style="203" hidden="1" customWidth="1"/>
    <col min="8711" max="8960" width="9.140625" style="203"/>
    <col min="8961" max="8961" width="39.28515625" style="203" bestFit="1" customWidth="1"/>
    <col min="8962" max="8962" width="23.28515625" style="203" customWidth="1"/>
    <col min="8963" max="8963" width="19.5703125" style="203" customWidth="1"/>
    <col min="8964" max="8965" width="9.140625" style="203"/>
    <col min="8966" max="8966" width="0" style="203" hidden="1" customWidth="1"/>
    <col min="8967" max="9216" width="9.140625" style="203"/>
    <col min="9217" max="9217" width="39.28515625" style="203" bestFit="1" customWidth="1"/>
    <col min="9218" max="9218" width="23.28515625" style="203" customWidth="1"/>
    <col min="9219" max="9219" width="19.5703125" style="203" customWidth="1"/>
    <col min="9220" max="9221" width="9.140625" style="203"/>
    <col min="9222" max="9222" width="0" style="203" hidden="1" customWidth="1"/>
    <col min="9223" max="9472" width="9.140625" style="203"/>
    <col min="9473" max="9473" width="39.28515625" style="203" bestFit="1" customWidth="1"/>
    <col min="9474" max="9474" width="23.28515625" style="203" customWidth="1"/>
    <col min="9475" max="9475" width="19.5703125" style="203" customWidth="1"/>
    <col min="9476" max="9477" width="9.140625" style="203"/>
    <col min="9478" max="9478" width="0" style="203" hidden="1" customWidth="1"/>
    <col min="9479" max="9728" width="9.140625" style="203"/>
    <col min="9729" max="9729" width="39.28515625" style="203" bestFit="1" customWidth="1"/>
    <col min="9730" max="9730" width="23.28515625" style="203" customWidth="1"/>
    <col min="9731" max="9731" width="19.5703125" style="203" customWidth="1"/>
    <col min="9732" max="9733" width="9.140625" style="203"/>
    <col min="9734" max="9734" width="0" style="203" hidden="1" customWidth="1"/>
    <col min="9735" max="9984" width="9.140625" style="203"/>
    <col min="9985" max="9985" width="39.28515625" style="203" bestFit="1" customWidth="1"/>
    <col min="9986" max="9986" width="23.28515625" style="203" customWidth="1"/>
    <col min="9987" max="9987" width="19.5703125" style="203" customWidth="1"/>
    <col min="9988" max="9989" width="9.140625" style="203"/>
    <col min="9990" max="9990" width="0" style="203" hidden="1" customWidth="1"/>
    <col min="9991" max="10240" width="9.140625" style="203"/>
    <col min="10241" max="10241" width="39.28515625" style="203" bestFit="1" customWidth="1"/>
    <col min="10242" max="10242" width="23.28515625" style="203" customWidth="1"/>
    <col min="10243" max="10243" width="19.5703125" style="203" customWidth="1"/>
    <col min="10244" max="10245" width="9.140625" style="203"/>
    <col min="10246" max="10246" width="0" style="203" hidden="1" customWidth="1"/>
    <col min="10247" max="10496" width="9.140625" style="203"/>
    <col min="10497" max="10497" width="39.28515625" style="203" bestFit="1" customWidth="1"/>
    <col min="10498" max="10498" width="23.28515625" style="203" customWidth="1"/>
    <col min="10499" max="10499" width="19.5703125" style="203" customWidth="1"/>
    <col min="10500" max="10501" width="9.140625" style="203"/>
    <col min="10502" max="10502" width="0" style="203" hidden="1" customWidth="1"/>
    <col min="10503" max="10752" width="9.140625" style="203"/>
    <col min="10753" max="10753" width="39.28515625" style="203" bestFit="1" customWidth="1"/>
    <col min="10754" max="10754" width="23.28515625" style="203" customWidth="1"/>
    <col min="10755" max="10755" width="19.5703125" style="203" customWidth="1"/>
    <col min="10756" max="10757" width="9.140625" style="203"/>
    <col min="10758" max="10758" width="0" style="203" hidden="1" customWidth="1"/>
    <col min="10759" max="11008" width="9.140625" style="203"/>
    <col min="11009" max="11009" width="39.28515625" style="203" bestFit="1" customWidth="1"/>
    <col min="11010" max="11010" width="23.28515625" style="203" customWidth="1"/>
    <col min="11011" max="11011" width="19.5703125" style="203" customWidth="1"/>
    <col min="11012" max="11013" width="9.140625" style="203"/>
    <col min="11014" max="11014" width="0" style="203" hidden="1" customWidth="1"/>
    <col min="11015" max="11264" width="9.140625" style="203"/>
    <col min="11265" max="11265" width="39.28515625" style="203" bestFit="1" customWidth="1"/>
    <col min="11266" max="11266" width="23.28515625" style="203" customWidth="1"/>
    <col min="11267" max="11267" width="19.5703125" style="203" customWidth="1"/>
    <col min="11268" max="11269" width="9.140625" style="203"/>
    <col min="11270" max="11270" width="0" style="203" hidden="1" customWidth="1"/>
    <col min="11271" max="11520" width="9.140625" style="203"/>
    <col min="11521" max="11521" width="39.28515625" style="203" bestFit="1" customWidth="1"/>
    <col min="11522" max="11522" width="23.28515625" style="203" customWidth="1"/>
    <col min="11523" max="11523" width="19.5703125" style="203" customWidth="1"/>
    <col min="11524" max="11525" width="9.140625" style="203"/>
    <col min="11526" max="11526" width="0" style="203" hidden="1" customWidth="1"/>
    <col min="11527" max="11776" width="9.140625" style="203"/>
    <col min="11777" max="11777" width="39.28515625" style="203" bestFit="1" customWidth="1"/>
    <col min="11778" max="11778" width="23.28515625" style="203" customWidth="1"/>
    <col min="11779" max="11779" width="19.5703125" style="203" customWidth="1"/>
    <col min="11780" max="11781" width="9.140625" style="203"/>
    <col min="11782" max="11782" width="0" style="203" hidden="1" customWidth="1"/>
    <col min="11783" max="12032" width="9.140625" style="203"/>
    <col min="12033" max="12033" width="39.28515625" style="203" bestFit="1" customWidth="1"/>
    <col min="12034" max="12034" width="23.28515625" style="203" customWidth="1"/>
    <col min="12035" max="12035" width="19.5703125" style="203" customWidth="1"/>
    <col min="12036" max="12037" width="9.140625" style="203"/>
    <col min="12038" max="12038" width="0" style="203" hidden="1" customWidth="1"/>
    <col min="12039" max="12288" width="9.140625" style="203"/>
    <col min="12289" max="12289" width="39.28515625" style="203" bestFit="1" customWidth="1"/>
    <col min="12290" max="12290" width="23.28515625" style="203" customWidth="1"/>
    <col min="12291" max="12291" width="19.5703125" style="203" customWidth="1"/>
    <col min="12292" max="12293" width="9.140625" style="203"/>
    <col min="12294" max="12294" width="0" style="203" hidden="1" customWidth="1"/>
    <col min="12295" max="12544" width="9.140625" style="203"/>
    <col min="12545" max="12545" width="39.28515625" style="203" bestFit="1" customWidth="1"/>
    <col min="12546" max="12546" width="23.28515625" style="203" customWidth="1"/>
    <col min="12547" max="12547" width="19.5703125" style="203" customWidth="1"/>
    <col min="12548" max="12549" width="9.140625" style="203"/>
    <col min="12550" max="12550" width="0" style="203" hidden="1" customWidth="1"/>
    <col min="12551" max="12800" width="9.140625" style="203"/>
    <col min="12801" max="12801" width="39.28515625" style="203" bestFit="1" customWidth="1"/>
    <col min="12802" max="12802" width="23.28515625" style="203" customWidth="1"/>
    <col min="12803" max="12803" width="19.5703125" style="203" customWidth="1"/>
    <col min="12804" max="12805" width="9.140625" style="203"/>
    <col min="12806" max="12806" width="0" style="203" hidden="1" customWidth="1"/>
    <col min="12807" max="13056" width="9.140625" style="203"/>
    <col min="13057" max="13057" width="39.28515625" style="203" bestFit="1" customWidth="1"/>
    <col min="13058" max="13058" width="23.28515625" style="203" customWidth="1"/>
    <col min="13059" max="13059" width="19.5703125" style="203" customWidth="1"/>
    <col min="13060" max="13061" width="9.140625" style="203"/>
    <col min="13062" max="13062" width="0" style="203" hidden="1" customWidth="1"/>
    <col min="13063" max="13312" width="9.140625" style="203"/>
    <col min="13313" max="13313" width="39.28515625" style="203" bestFit="1" customWidth="1"/>
    <col min="13314" max="13314" width="23.28515625" style="203" customWidth="1"/>
    <col min="13315" max="13315" width="19.5703125" style="203" customWidth="1"/>
    <col min="13316" max="13317" width="9.140625" style="203"/>
    <col min="13318" max="13318" width="0" style="203" hidden="1" customWidth="1"/>
    <col min="13319" max="13568" width="9.140625" style="203"/>
    <col min="13569" max="13569" width="39.28515625" style="203" bestFit="1" customWidth="1"/>
    <col min="13570" max="13570" width="23.28515625" style="203" customWidth="1"/>
    <col min="13571" max="13571" width="19.5703125" style="203" customWidth="1"/>
    <col min="13572" max="13573" width="9.140625" style="203"/>
    <col min="13574" max="13574" width="0" style="203" hidden="1" customWidth="1"/>
    <col min="13575" max="13824" width="9.140625" style="203"/>
    <col min="13825" max="13825" width="39.28515625" style="203" bestFit="1" customWidth="1"/>
    <col min="13826" max="13826" width="23.28515625" style="203" customWidth="1"/>
    <col min="13827" max="13827" width="19.5703125" style="203" customWidth="1"/>
    <col min="13828" max="13829" width="9.140625" style="203"/>
    <col min="13830" max="13830" width="0" style="203" hidden="1" customWidth="1"/>
    <col min="13831" max="14080" width="9.140625" style="203"/>
    <col min="14081" max="14081" width="39.28515625" style="203" bestFit="1" customWidth="1"/>
    <col min="14082" max="14082" width="23.28515625" style="203" customWidth="1"/>
    <col min="14083" max="14083" width="19.5703125" style="203" customWidth="1"/>
    <col min="14084" max="14085" width="9.140625" style="203"/>
    <col min="14086" max="14086" width="0" style="203" hidden="1" customWidth="1"/>
    <col min="14087" max="14336" width="9.140625" style="203"/>
    <col min="14337" max="14337" width="39.28515625" style="203" bestFit="1" customWidth="1"/>
    <col min="14338" max="14338" width="23.28515625" style="203" customWidth="1"/>
    <col min="14339" max="14339" width="19.5703125" style="203" customWidth="1"/>
    <col min="14340" max="14341" width="9.140625" style="203"/>
    <col min="14342" max="14342" width="0" style="203" hidden="1" customWidth="1"/>
    <col min="14343" max="14592" width="9.140625" style="203"/>
    <col min="14593" max="14593" width="39.28515625" style="203" bestFit="1" customWidth="1"/>
    <col min="14594" max="14594" width="23.28515625" style="203" customWidth="1"/>
    <col min="14595" max="14595" width="19.5703125" style="203" customWidth="1"/>
    <col min="14596" max="14597" width="9.140625" style="203"/>
    <col min="14598" max="14598" width="0" style="203" hidden="1" customWidth="1"/>
    <col min="14599" max="14848" width="9.140625" style="203"/>
    <col min="14849" max="14849" width="39.28515625" style="203" bestFit="1" customWidth="1"/>
    <col min="14850" max="14850" width="23.28515625" style="203" customWidth="1"/>
    <col min="14851" max="14851" width="19.5703125" style="203" customWidth="1"/>
    <col min="14852" max="14853" width="9.140625" style="203"/>
    <col min="14854" max="14854" width="0" style="203" hidden="1" customWidth="1"/>
    <col min="14855" max="15104" width="9.140625" style="203"/>
    <col min="15105" max="15105" width="39.28515625" style="203" bestFit="1" customWidth="1"/>
    <col min="15106" max="15106" width="23.28515625" style="203" customWidth="1"/>
    <col min="15107" max="15107" width="19.5703125" style="203" customWidth="1"/>
    <col min="15108" max="15109" width="9.140625" style="203"/>
    <col min="15110" max="15110" width="0" style="203" hidden="1" customWidth="1"/>
    <col min="15111" max="15360" width="9.140625" style="203"/>
    <col min="15361" max="15361" width="39.28515625" style="203" bestFit="1" customWidth="1"/>
    <col min="15362" max="15362" width="23.28515625" style="203" customWidth="1"/>
    <col min="15363" max="15363" width="19.5703125" style="203" customWidth="1"/>
    <col min="15364" max="15365" width="9.140625" style="203"/>
    <col min="15366" max="15366" width="0" style="203" hidden="1" customWidth="1"/>
    <col min="15367" max="15616" width="9.140625" style="203"/>
    <col min="15617" max="15617" width="39.28515625" style="203" bestFit="1" customWidth="1"/>
    <col min="15618" max="15618" width="23.28515625" style="203" customWidth="1"/>
    <col min="15619" max="15619" width="19.5703125" style="203" customWidth="1"/>
    <col min="15620" max="15621" width="9.140625" style="203"/>
    <col min="15622" max="15622" width="0" style="203" hidden="1" customWidth="1"/>
    <col min="15623" max="15872" width="9.140625" style="203"/>
    <col min="15873" max="15873" width="39.28515625" style="203" bestFit="1" customWidth="1"/>
    <col min="15874" max="15874" width="23.28515625" style="203" customWidth="1"/>
    <col min="15875" max="15875" width="19.5703125" style="203" customWidth="1"/>
    <col min="15876" max="15877" width="9.140625" style="203"/>
    <col min="15878" max="15878" width="0" style="203" hidden="1" customWidth="1"/>
    <col min="15879" max="16128" width="9.140625" style="203"/>
    <col min="16129" max="16129" width="39.28515625" style="203" bestFit="1" customWidth="1"/>
    <col min="16130" max="16130" width="23.28515625" style="203" customWidth="1"/>
    <col min="16131" max="16131" width="19.5703125" style="203" customWidth="1"/>
    <col min="16132" max="16133" width="9.140625" style="203"/>
    <col min="16134" max="16134" width="0" style="203" hidden="1" customWidth="1"/>
    <col min="16135" max="16384" width="9.140625" style="203"/>
  </cols>
  <sheetData>
    <row r="1" spans="1:6" ht="37.5" customHeight="1">
      <c r="A1" s="201" t="s">
        <v>295</v>
      </c>
      <c r="B1" s="1313" t="s">
        <v>296</v>
      </c>
      <c r="C1" s="1314"/>
      <c r="D1" s="202"/>
      <c r="F1" s="203"/>
    </row>
    <row r="2" spans="1:6">
      <c r="A2" s="204" t="s">
        <v>297</v>
      </c>
      <c r="B2" s="205" t="s">
        <v>298</v>
      </c>
      <c r="C2" s="206"/>
      <c r="D2" s="202"/>
      <c r="F2" s="203"/>
    </row>
    <row r="3" spans="1:6">
      <c r="A3" s="204" t="s">
        <v>3</v>
      </c>
      <c r="B3" s="205" t="s">
        <v>299</v>
      </c>
      <c r="C3" s="206"/>
      <c r="D3" s="202"/>
      <c r="F3" s="203"/>
    </row>
    <row r="4" spans="1:6">
      <c r="A4" s="204" t="s">
        <v>300</v>
      </c>
      <c r="B4" s="207" t="s">
        <v>301</v>
      </c>
      <c r="C4" s="206"/>
      <c r="D4" s="202"/>
      <c r="F4" s="203"/>
    </row>
    <row r="5" spans="1:6">
      <c r="A5" s="204" t="s">
        <v>302</v>
      </c>
      <c r="B5" s="205" t="s">
        <v>303</v>
      </c>
      <c r="C5" s="206"/>
      <c r="D5" s="202"/>
      <c r="F5" s="203"/>
    </row>
    <row r="6" spans="1:6">
      <c r="A6" s="204" t="s">
        <v>304</v>
      </c>
      <c r="B6" s="205" t="s">
        <v>305</v>
      </c>
      <c r="C6" s="206"/>
      <c r="D6" s="202"/>
      <c r="F6" s="203"/>
    </row>
    <row r="7" spans="1:6">
      <c r="A7" s="204" t="s">
        <v>306</v>
      </c>
      <c r="B7" s="205" t="s">
        <v>307</v>
      </c>
      <c r="C7" s="206"/>
      <c r="D7" s="202"/>
      <c r="F7" s="203"/>
    </row>
    <row r="8" spans="1:6">
      <c r="A8" s="204" t="s">
        <v>308</v>
      </c>
      <c r="B8" s="205" t="s">
        <v>309</v>
      </c>
      <c r="C8" s="206"/>
      <c r="D8" s="202"/>
      <c r="F8" s="203"/>
    </row>
    <row r="9" spans="1:6">
      <c r="A9" s="204" t="s">
        <v>310</v>
      </c>
      <c r="B9" s="205" t="s">
        <v>309</v>
      </c>
      <c r="C9" s="206"/>
      <c r="D9" s="202"/>
      <c r="F9" s="203"/>
    </row>
    <row r="10" spans="1:6">
      <c r="A10" s="204" t="s">
        <v>311</v>
      </c>
      <c r="B10" s="205" t="s">
        <v>312</v>
      </c>
      <c r="C10" s="206"/>
      <c r="D10" s="202"/>
      <c r="F10" s="203"/>
    </row>
    <row r="11" spans="1:6">
      <c r="A11" s="204" t="s">
        <v>313</v>
      </c>
      <c r="B11" s="205" t="s">
        <v>314</v>
      </c>
      <c r="C11" s="206"/>
      <c r="D11" s="202"/>
      <c r="F11" s="203"/>
    </row>
    <row r="12" spans="1:6" ht="15.75" thickBot="1">
      <c r="A12" s="208" t="s">
        <v>315</v>
      </c>
      <c r="B12" s="209" t="s">
        <v>316</v>
      </c>
      <c r="C12" s="210"/>
      <c r="D12" s="202"/>
      <c r="F12" s="203"/>
    </row>
    <row r="13" spans="1:6" ht="15.75" thickBot="1">
      <c r="A13" s="211" t="s">
        <v>65</v>
      </c>
      <c r="B13" s="212" t="s">
        <v>94</v>
      </c>
      <c r="C13" s="213" t="s">
        <v>96</v>
      </c>
      <c r="D13" s="214"/>
    </row>
    <row r="14" spans="1:6">
      <c r="A14" s="215" t="s">
        <v>317</v>
      </c>
      <c r="B14" s="216"/>
      <c r="C14" s="217"/>
      <c r="D14" s="214"/>
    </row>
    <row r="15" spans="1:6">
      <c r="A15" s="204" t="s">
        <v>94</v>
      </c>
      <c r="B15" s="218">
        <f>'MaR - Položky'!E33+'MaR - Položky'!G33</f>
        <v>0</v>
      </c>
      <c r="C15" s="219"/>
      <c r="D15" s="1131"/>
    </row>
    <row r="16" spans="1:6">
      <c r="A16" s="204" t="s">
        <v>318</v>
      </c>
      <c r="B16" s="218">
        <f>B15*0.036</f>
        <v>0</v>
      </c>
      <c r="C16" s="219">
        <f>B15*0.01</f>
        <v>0</v>
      </c>
      <c r="D16" s="214"/>
    </row>
    <row r="17" spans="1:5">
      <c r="A17" s="204" t="s">
        <v>319</v>
      </c>
      <c r="B17" s="218"/>
      <c r="C17" s="219">
        <f>'MaR - Položky'!E68</f>
        <v>0</v>
      </c>
      <c r="D17" s="214"/>
    </row>
    <row r="18" spans="1:5">
      <c r="A18" s="204" t="s">
        <v>320</v>
      </c>
      <c r="B18" s="218"/>
      <c r="C18" s="219">
        <f>'MaR - Položky'!G68</f>
        <v>0</v>
      </c>
      <c r="D18" s="214"/>
    </row>
    <row r="19" spans="1:5">
      <c r="A19" s="220" t="s">
        <v>321</v>
      </c>
      <c r="B19" s="221">
        <f>B15 + B16</f>
        <v>0</v>
      </c>
      <c r="C19" s="222">
        <f>C15 + C16 + C17 + C18</f>
        <v>0</v>
      </c>
      <c r="D19" s="214"/>
    </row>
    <row r="20" spans="1:5">
      <c r="A20" s="204" t="s">
        <v>322</v>
      </c>
      <c r="B20" s="218"/>
      <c r="C20" s="219">
        <f>(C17+C18)*0.06</f>
        <v>0</v>
      </c>
      <c r="D20" s="214"/>
    </row>
    <row r="21" spans="1:5">
      <c r="A21" s="204" t="s">
        <v>323</v>
      </c>
      <c r="B21" s="218"/>
      <c r="C21" s="219">
        <f>0 + 0</f>
        <v>0</v>
      </c>
      <c r="D21" s="214"/>
    </row>
    <row r="22" spans="1:5">
      <c r="A22" s="204" t="s">
        <v>324</v>
      </c>
      <c r="B22" s="218"/>
      <c r="C22" s="219">
        <f>0 + 0</f>
        <v>0</v>
      </c>
      <c r="D22" s="214"/>
    </row>
    <row r="23" spans="1:5">
      <c r="A23" s="204" t="s">
        <v>325</v>
      </c>
      <c r="B23" s="218"/>
      <c r="C23" s="219">
        <f>(C21 + C22) * [8]Parametry!B6 / 100</f>
        <v>0</v>
      </c>
      <c r="D23" s="214"/>
    </row>
    <row r="24" spans="1:5">
      <c r="A24" s="220" t="s">
        <v>326</v>
      </c>
      <c r="B24" s="221">
        <f>B19</f>
        <v>0</v>
      </c>
      <c r="C24" s="222">
        <f>C19 + C20 + C21 + C22 + C23</f>
        <v>0</v>
      </c>
      <c r="D24" s="214"/>
      <c r="E24" s="1132"/>
    </row>
    <row r="25" spans="1:5">
      <c r="A25" s="204" t="s">
        <v>327</v>
      </c>
      <c r="B25" s="218"/>
      <c r="C25" s="219">
        <f>(B24+C24)*0.015</f>
        <v>0</v>
      </c>
      <c r="D25" s="214"/>
    </row>
    <row r="26" spans="1:5">
      <c r="A26" s="204" t="s">
        <v>328</v>
      </c>
      <c r="B26" s="218"/>
      <c r="C26" s="219">
        <f>(B24 + C24) * [8]Parametry!B8 / 100</f>
        <v>0</v>
      </c>
      <c r="D26" s="214"/>
    </row>
    <row r="27" spans="1:5">
      <c r="A27" s="204" t="s">
        <v>329</v>
      </c>
      <c r="B27" s="218"/>
      <c r="C27" s="219">
        <f>(B19+C19)*0.02</f>
        <v>0</v>
      </c>
      <c r="D27" s="214"/>
    </row>
    <row r="28" spans="1:5">
      <c r="A28" s="223" t="s">
        <v>330</v>
      </c>
      <c r="B28" s="224"/>
      <c r="C28" s="225">
        <f>B24 + C24 + C25 + C26 + C27</f>
        <v>0</v>
      </c>
      <c r="D28" s="214"/>
    </row>
    <row r="29" spans="1:5">
      <c r="A29" s="204" t="s">
        <v>307</v>
      </c>
      <c r="B29" s="218"/>
      <c r="C29" s="219"/>
      <c r="D29" s="214"/>
    </row>
    <row r="30" spans="1:5">
      <c r="A30" s="223" t="s">
        <v>45</v>
      </c>
      <c r="B30" s="224"/>
      <c r="C30" s="225"/>
      <c r="D30" s="214"/>
    </row>
    <row r="31" spans="1:5">
      <c r="A31" s="204" t="s">
        <v>331</v>
      </c>
      <c r="B31" s="218"/>
      <c r="C31" s="219">
        <f>C24*0.0325</f>
        <v>0</v>
      </c>
      <c r="D31" s="214"/>
    </row>
    <row r="32" spans="1:5">
      <c r="A32" s="204" t="s">
        <v>332</v>
      </c>
      <c r="B32" s="218"/>
      <c r="C32" s="219">
        <f>C24*0.01</f>
        <v>0</v>
      </c>
      <c r="D32" s="214"/>
    </row>
    <row r="33" spans="1:4">
      <c r="A33" s="223" t="s">
        <v>333</v>
      </c>
      <c r="B33" s="224"/>
      <c r="C33" s="225">
        <f>C31 + C32</f>
        <v>0</v>
      </c>
      <c r="D33" s="214"/>
    </row>
    <row r="34" spans="1:4">
      <c r="A34" s="204" t="s">
        <v>334</v>
      </c>
      <c r="B34" s="218"/>
      <c r="C34" s="219">
        <f>[8]Parametry!B12 * [8]Parametry!B15 * (C28 * [8]Parametry!B14)^[8]Parametry!B13</f>
        <v>0</v>
      </c>
      <c r="D34" s="214"/>
    </row>
    <row r="35" spans="1:4">
      <c r="A35" s="204" t="s">
        <v>307</v>
      </c>
      <c r="B35" s="218"/>
      <c r="C35" s="219"/>
      <c r="D35" s="214"/>
    </row>
    <row r="36" spans="1:4">
      <c r="A36" s="226" t="s">
        <v>335</v>
      </c>
      <c r="B36" s="227"/>
      <c r="C36" s="228">
        <f>C28 + C33 + C34</f>
        <v>0</v>
      </c>
      <c r="D36" s="214"/>
    </row>
    <row r="37" spans="1:4" ht="15.75" thickBot="1">
      <c r="A37" s="229" t="s">
        <v>336</v>
      </c>
      <c r="B37" s="230"/>
      <c r="C37" s="231">
        <f>C36 + C41 + C41</f>
        <v>0</v>
      </c>
      <c r="D37" s="214"/>
    </row>
    <row r="38" spans="1:4" hidden="1">
      <c r="A38" s="232" t="s">
        <v>307</v>
      </c>
      <c r="B38" s="233"/>
      <c r="C38" s="233"/>
      <c r="D38" s="234"/>
    </row>
    <row r="39" spans="1:4" hidden="1">
      <c r="A39" s="235" t="s">
        <v>337</v>
      </c>
      <c r="B39" s="236"/>
      <c r="C39" s="236">
        <f>C36 * [8]Parametry!B16 / 100</f>
        <v>0</v>
      </c>
      <c r="D39" s="234"/>
    </row>
    <row r="40" spans="1:4" hidden="1">
      <c r="A40" s="235" t="s">
        <v>337</v>
      </c>
      <c r="B40" s="236"/>
      <c r="C40" s="236">
        <f>C36 * [8]Parametry!B17 / 100</f>
        <v>0</v>
      </c>
      <c r="D40" s="234"/>
    </row>
    <row r="41" spans="1:4" hidden="1"/>
    <row r="42" spans="1:4" hidden="1"/>
  </sheetData>
  <sheetProtection password="DCC9" sheet="1" selectLockedCells="1"/>
  <mergeCells count="1">
    <mergeCell ref="B1:C1"/>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D21"/>
  <sheetViews>
    <sheetView view="pageBreakPreview" zoomScale="115" zoomScaleNormal="100" zoomScaleSheetLayoutView="115" workbookViewId="0">
      <selection activeCell="H21" sqref="H21"/>
    </sheetView>
  </sheetViews>
  <sheetFormatPr defaultRowHeight="15"/>
  <cols>
    <col min="1" max="1" width="28.42578125" style="292" bestFit="1" customWidth="1"/>
    <col min="2" max="2" width="57.140625" style="292" bestFit="1" customWidth="1"/>
    <col min="3" max="3" width="8.85546875" style="290"/>
    <col min="4" max="4" width="0" style="246" hidden="1" customWidth="1"/>
    <col min="5" max="256" width="8.85546875" style="290"/>
    <col min="257" max="257" width="28.42578125" style="290" bestFit="1" customWidth="1"/>
    <col min="258" max="258" width="57.140625" style="290" bestFit="1" customWidth="1"/>
    <col min="259" max="259" width="8.85546875" style="290"/>
    <col min="260" max="260" width="0" style="290" hidden="1" customWidth="1"/>
    <col min="261" max="512" width="8.85546875" style="290"/>
    <col min="513" max="513" width="28.42578125" style="290" bestFit="1" customWidth="1"/>
    <col min="514" max="514" width="57.140625" style="290" bestFit="1" customWidth="1"/>
    <col min="515" max="515" width="8.85546875" style="290"/>
    <col min="516" max="516" width="0" style="290" hidden="1" customWidth="1"/>
    <col min="517" max="768" width="8.85546875" style="290"/>
    <col min="769" max="769" width="28.42578125" style="290" bestFit="1" customWidth="1"/>
    <col min="770" max="770" width="57.140625" style="290" bestFit="1" customWidth="1"/>
    <col min="771" max="771" width="8.85546875" style="290"/>
    <col min="772" max="772" width="0" style="290" hidden="1" customWidth="1"/>
    <col min="773" max="1024" width="8.85546875" style="290"/>
    <col min="1025" max="1025" width="28.42578125" style="290" bestFit="1" customWidth="1"/>
    <col min="1026" max="1026" width="57.140625" style="290" bestFit="1" customWidth="1"/>
    <col min="1027" max="1027" width="8.85546875" style="290"/>
    <col min="1028" max="1028" width="0" style="290" hidden="1" customWidth="1"/>
    <col min="1029" max="1280" width="8.85546875" style="290"/>
    <col min="1281" max="1281" width="28.42578125" style="290" bestFit="1" customWidth="1"/>
    <col min="1282" max="1282" width="57.140625" style="290" bestFit="1" customWidth="1"/>
    <col min="1283" max="1283" width="8.85546875" style="290"/>
    <col min="1284" max="1284" width="0" style="290" hidden="1" customWidth="1"/>
    <col min="1285" max="1536" width="8.85546875" style="290"/>
    <col min="1537" max="1537" width="28.42578125" style="290" bestFit="1" customWidth="1"/>
    <col min="1538" max="1538" width="57.140625" style="290" bestFit="1" customWidth="1"/>
    <col min="1539" max="1539" width="8.85546875" style="290"/>
    <col min="1540" max="1540" width="0" style="290" hidden="1" customWidth="1"/>
    <col min="1541" max="1792" width="8.85546875" style="290"/>
    <col min="1793" max="1793" width="28.42578125" style="290" bestFit="1" customWidth="1"/>
    <col min="1794" max="1794" width="57.140625" style="290" bestFit="1" customWidth="1"/>
    <col min="1795" max="1795" width="8.85546875" style="290"/>
    <col min="1796" max="1796" width="0" style="290" hidden="1" customWidth="1"/>
    <col min="1797" max="2048" width="8.85546875" style="290"/>
    <col min="2049" max="2049" width="28.42578125" style="290" bestFit="1" customWidth="1"/>
    <col min="2050" max="2050" width="57.140625" style="290" bestFit="1" customWidth="1"/>
    <col min="2051" max="2051" width="8.85546875" style="290"/>
    <col min="2052" max="2052" width="0" style="290" hidden="1" customWidth="1"/>
    <col min="2053" max="2304" width="8.85546875" style="290"/>
    <col min="2305" max="2305" width="28.42578125" style="290" bestFit="1" customWidth="1"/>
    <col min="2306" max="2306" width="57.140625" style="290" bestFit="1" customWidth="1"/>
    <col min="2307" max="2307" width="8.85546875" style="290"/>
    <col min="2308" max="2308" width="0" style="290" hidden="1" customWidth="1"/>
    <col min="2309" max="2560" width="8.85546875" style="290"/>
    <col min="2561" max="2561" width="28.42578125" style="290" bestFit="1" customWidth="1"/>
    <col min="2562" max="2562" width="57.140625" style="290" bestFit="1" customWidth="1"/>
    <col min="2563" max="2563" width="8.85546875" style="290"/>
    <col min="2564" max="2564" width="0" style="290" hidden="1" customWidth="1"/>
    <col min="2565" max="2816" width="8.85546875" style="290"/>
    <col min="2817" max="2817" width="28.42578125" style="290" bestFit="1" customWidth="1"/>
    <col min="2818" max="2818" width="57.140625" style="290" bestFit="1" customWidth="1"/>
    <col min="2819" max="2819" width="8.85546875" style="290"/>
    <col min="2820" max="2820" width="0" style="290" hidden="1" customWidth="1"/>
    <col min="2821" max="3072" width="8.85546875" style="290"/>
    <col min="3073" max="3073" width="28.42578125" style="290" bestFit="1" customWidth="1"/>
    <col min="3074" max="3074" width="57.140625" style="290" bestFit="1" customWidth="1"/>
    <col min="3075" max="3075" width="8.85546875" style="290"/>
    <col min="3076" max="3076" width="0" style="290" hidden="1" customWidth="1"/>
    <col min="3077" max="3328" width="8.85546875" style="290"/>
    <col min="3329" max="3329" width="28.42578125" style="290" bestFit="1" customWidth="1"/>
    <col min="3330" max="3330" width="57.140625" style="290" bestFit="1" customWidth="1"/>
    <col min="3331" max="3331" width="8.85546875" style="290"/>
    <col min="3332" max="3332" width="0" style="290" hidden="1" customWidth="1"/>
    <col min="3333" max="3584" width="8.85546875" style="290"/>
    <col min="3585" max="3585" width="28.42578125" style="290" bestFit="1" customWidth="1"/>
    <col min="3586" max="3586" width="57.140625" style="290" bestFit="1" customWidth="1"/>
    <col min="3587" max="3587" width="8.85546875" style="290"/>
    <col min="3588" max="3588" width="0" style="290" hidden="1" customWidth="1"/>
    <col min="3589" max="3840" width="8.85546875" style="290"/>
    <col min="3841" max="3841" width="28.42578125" style="290" bestFit="1" customWidth="1"/>
    <col min="3842" max="3842" width="57.140625" style="290" bestFit="1" customWidth="1"/>
    <col min="3843" max="3843" width="8.85546875" style="290"/>
    <col min="3844" max="3844" width="0" style="290" hidden="1" customWidth="1"/>
    <col min="3845" max="4096" width="8.85546875" style="290"/>
    <col min="4097" max="4097" width="28.42578125" style="290" bestFit="1" customWidth="1"/>
    <col min="4098" max="4098" width="57.140625" style="290" bestFit="1" customWidth="1"/>
    <col min="4099" max="4099" width="8.85546875" style="290"/>
    <col min="4100" max="4100" width="0" style="290" hidden="1" customWidth="1"/>
    <col min="4101" max="4352" width="8.85546875" style="290"/>
    <col min="4353" max="4353" width="28.42578125" style="290" bestFit="1" customWidth="1"/>
    <col min="4354" max="4354" width="57.140625" style="290" bestFit="1" customWidth="1"/>
    <col min="4355" max="4355" width="8.85546875" style="290"/>
    <col min="4356" max="4356" width="0" style="290" hidden="1" customWidth="1"/>
    <col min="4357" max="4608" width="8.85546875" style="290"/>
    <col min="4609" max="4609" width="28.42578125" style="290" bestFit="1" customWidth="1"/>
    <col min="4610" max="4610" width="57.140625" style="290" bestFit="1" customWidth="1"/>
    <col min="4611" max="4611" width="8.85546875" style="290"/>
    <col min="4612" max="4612" width="0" style="290" hidden="1" customWidth="1"/>
    <col min="4613" max="4864" width="8.85546875" style="290"/>
    <col min="4865" max="4865" width="28.42578125" style="290" bestFit="1" customWidth="1"/>
    <col min="4866" max="4866" width="57.140625" style="290" bestFit="1" customWidth="1"/>
    <col min="4867" max="4867" width="8.85546875" style="290"/>
    <col min="4868" max="4868" width="0" style="290" hidden="1" customWidth="1"/>
    <col min="4869" max="5120" width="8.85546875" style="290"/>
    <col min="5121" max="5121" width="28.42578125" style="290" bestFit="1" customWidth="1"/>
    <col min="5122" max="5122" width="57.140625" style="290" bestFit="1" customWidth="1"/>
    <col min="5123" max="5123" width="8.85546875" style="290"/>
    <col min="5124" max="5124" width="0" style="290" hidden="1" customWidth="1"/>
    <col min="5125" max="5376" width="8.85546875" style="290"/>
    <col min="5377" max="5377" width="28.42578125" style="290" bestFit="1" customWidth="1"/>
    <col min="5378" max="5378" width="57.140625" style="290" bestFit="1" customWidth="1"/>
    <col min="5379" max="5379" width="8.85546875" style="290"/>
    <col min="5380" max="5380" width="0" style="290" hidden="1" customWidth="1"/>
    <col min="5381" max="5632" width="8.85546875" style="290"/>
    <col min="5633" max="5633" width="28.42578125" style="290" bestFit="1" customWidth="1"/>
    <col min="5634" max="5634" width="57.140625" style="290" bestFit="1" customWidth="1"/>
    <col min="5635" max="5635" width="8.85546875" style="290"/>
    <col min="5636" max="5636" width="0" style="290" hidden="1" customWidth="1"/>
    <col min="5637" max="5888" width="8.85546875" style="290"/>
    <col min="5889" max="5889" width="28.42578125" style="290" bestFit="1" customWidth="1"/>
    <col min="5890" max="5890" width="57.140625" style="290" bestFit="1" customWidth="1"/>
    <col min="5891" max="5891" width="8.85546875" style="290"/>
    <col min="5892" max="5892" width="0" style="290" hidden="1" customWidth="1"/>
    <col min="5893" max="6144" width="8.85546875" style="290"/>
    <col min="6145" max="6145" width="28.42578125" style="290" bestFit="1" customWidth="1"/>
    <col min="6146" max="6146" width="57.140625" style="290" bestFit="1" customWidth="1"/>
    <col min="6147" max="6147" width="8.85546875" style="290"/>
    <col min="6148" max="6148" width="0" style="290" hidden="1" customWidth="1"/>
    <col min="6149" max="6400" width="8.85546875" style="290"/>
    <col min="6401" max="6401" width="28.42578125" style="290" bestFit="1" customWidth="1"/>
    <col min="6402" max="6402" width="57.140625" style="290" bestFit="1" customWidth="1"/>
    <col min="6403" max="6403" width="8.85546875" style="290"/>
    <col min="6404" max="6404" width="0" style="290" hidden="1" customWidth="1"/>
    <col min="6405" max="6656" width="8.85546875" style="290"/>
    <col min="6657" max="6657" width="28.42578125" style="290" bestFit="1" customWidth="1"/>
    <col min="6658" max="6658" width="57.140625" style="290" bestFit="1" customWidth="1"/>
    <col min="6659" max="6659" width="8.85546875" style="290"/>
    <col min="6660" max="6660" width="0" style="290" hidden="1" customWidth="1"/>
    <col min="6661" max="6912" width="8.85546875" style="290"/>
    <col min="6913" max="6913" width="28.42578125" style="290" bestFit="1" customWidth="1"/>
    <col min="6914" max="6914" width="57.140625" style="290" bestFit="1" customWidth="1"/>
    <col min="6915" max="6915" width="8.85546875" style="290"/>
    <col min="6916" max="6916" width="0" style="290" hidden="1" customWidth="1"/>
    <col min="6917" max="7168" width="8.85546875" style="290"/>
    <col min="7169" max="7169" width="28.42578125" style="290" bestFit="1" customWidth="1"/>
    <col min="7170" max="7170" width="57.140625" style="290" bestFit="1" customWidth="1"/>
    <col min="7171" max="7171" width="8.85546875" style="290"/>
    <col min="7172" max="7172" width="0" style="290" hidden="1" customWidth="1"/>
    <col min="7173" max="7424" width="8.85546875" style="290"/>
    <col min="7425" max="7425" width="28.42578125" style="290" bestFit="1" customWidth="1"/>
    <col min="7426" max="7426" width="57.140625" style="290" bestFit="1" customWidth="1"/>
    <col min="7427" max="7427" width="8.85546875" style="290"/>
    <col min="7428" max="7428" width="0" style="290" hidden="1" customWidth="1"/>
    <col min="7429" max="7680" width="8.85546875" style="290"/>
    <col min="7681" max="7681" width="28.42578125" style="290" bestFit="1" customWidth="1"/>
    <col min="7682" max="7682" width="57.140625" style="290" bestFit="1" customWidth="1"/>
    <col min="7683" max="7683" width="8.85546875" style="290"/>
    <col min="7684" max="7684" width="0" style="290" hidden="1" customWidth="1"/>
    <col min="7685" max="7936" width="8.85546875" style="290"/>
    <col min="7937" max="7937" width="28.42578125" style="290" bestFit="1" customWidth="1"/>
    <col min="7938" max="7938" width="57.140625" style="290" bestFit="1" customWidth="1"/>
    <col min="7939" max="7939" width="8.85546875" style="290"/>
    <col min="7940" max="7940" width="0" style="290" hidden="1" customWidth="1"/>
    <col min="7941" max="8192" width="8.85546875" style="290"/>
    <col min="8193" max="8193" width="28.42578125" style="290" bestFit="1" customWidth="1"/>
    <col min="8194" max="8194" width="57.140625" style="290" bestFit="1" customWidth="1"/>
    <col min="8195" max="8195" width="8.85546875" style="290"/>
    <col min="8196" max="8196" width="0" style="290" hidden="1" customWidth="1"/>
    <col min="8197" max="8448" width="8.85546875" style="290"/>
    <col min="8449" max="8449" width="28.42578125" style="290" bestFit="1" customWidth="1"/>
    <col min="8450" max="8450" width="57.140625" style="290" bestFit="1" customWidth="1"/>
    <col min="8451" max="8451" width="8.85546875" style="290"/>
    <col min="8452" max="8452" width="0" style="290" hidden="1" customWidth="1"/>
    <col min="8453" max="8704" width="8.85546875" style="290"/>
    <col min="8705" max="8705" width="28.42578125" style="290" bestFit="1" customWidth="1"/>
    <col min="8706" max="8706" width="57.140625" style="290" bestFit="1" customWidth="1"/>
    <col min="8707" max="8707" width="8.85546875" style="290"/>
    <col min="8708" max="8708" width="0" style="290" hidden="1" customWidth="1"/>
    <col min="8709" max="8960" width="8.85546875" style="290"/>
    <col min="8961" max="8961" width="28.42578125" style="290" bestFit="1" customWidth="1"/>
    <col min="8962" max="8962" width="57.140625" style="290" bestFit="1" customWidth="1"/>
    <col min="8963" max="8963" width="8.85546875" style="290"/>
    <col min="8964" max="8964" width="0" style="290" hidden="1" customWidth="1"/>
    <col min="8965" max="9216" width="8.85546875" style="290"/>
    <col min="9217" max="9217" width="28.42578125" style="290" bestFit="1" customWidth="1"/>
    <col min="9218" max="9218" width="57.140625" style="290" bestFit="1" customWidth="1"/>
    <col min="9219" max="9219" width="8.85546875" style="290"/>
    <col min="9220" max="9220" width="0" style="290" hidden="1" customWidth="1"/>
    <col min="9221" max="9472" width="8.85546875" style="290"/>
    <col min="9473" max="9473" width="28.42578125" style="290" bestFit="1" customWidth="1"/>
    <col min="9474" max="9474" width="57.140625" style="290" bestFit="1" customWidth="1"/>
    <col min="9475" max="9475" width="8.85546875" style="290"/>
    <col min="9476" max="9476" width="0" style="290" hidden="1" customWidth="1"/>
    <col min="9477" max="9728" width="8.85546875" style="290"/>
    <col min="9729" max="9729" width="28.42578125" style="290" bestFit="1" customWidth="1"/>
    <col min="9730" max="9730" width="57.140625" style="290" bestFit="1" customWidth="1"/>
    <col min="9731" max="9731" width="8.85546875" style="290"/>
    <col min="9732" max="9732" width="0" style="290" hidden="1" customWidth="1"/>
    <col min="9733" max="9984" width="8.85546875" style="290"/>
    <col min="9985" max="9985" width="28.42578125" style="290" bestFit="1" customWidth="1"/>
    <col min="9986" max="9986" width="57.140625" style="290" bestFit="1" customWidth="1"/>
    <col min="9987" max="9987" width="8.85546875" style="290"/>
    <col min="9988" max="9988" width="0" style="290" hidden="1" customWidth="1"/>
    <col min="9989" max="10240" width="8.85546875" style="290"/>
    <col min="10241" max="10241" width="28.42578125" style="290" bestFit="1" customWidth="1"/>
    <col min="10242" max="10242" width="57.140625" style="290" bestFit="1" customWidth="1"/>
    <col min="10243" max="10243" width="8.85546875" style="290"/>
    <col min="10244" max="10244" width="0" style="290" hidden="1" customWidth="1"/>
    <col min="10245" max="10496" width="8.85546875" style="290"/>
    <col min="10497" max="10497" width="28.42578125" style="290" bestFit="1" customWidth="1"/>
    <col min="10498" max="10498" width="57.140625" style="290" bestFit="1" customWidth="1"/>
    <col min="10499" max="10499" width="8.85546875" style="290"/>
    <col min="10500" max="10500" width="0" style="290" hidden="1" customWidth="1"/>
    <col min="10501" max="10752" width="8.85546875" style="290"/>
    <col min="10753" max="10753" width="28.42578125" style="290" bestFit="1" customWidth="1"/>
    <col min="10754" max="10754" width="57.140625" style="290" bestFit="1" customWidth="1"/>
    <col min="10755" max="10755" width="8.85546875" style="290"/>
    <col min="10756" max="10756" width="0" style="290" hidden="1" customWidth="1"/>
    <col min="10757" max="11008" width="8.85546875" style="290"/>
    <col min="11009" max="11009" width="28.42578125" style="290" bestFit="1" customWidth="1"/>
    <col min="11010" max="11010" width="57.140625" style="290" bestFit="1" customWidth="1"/>
    <col min="11011" max="11011" width="8.85546875" style="290"/>
    <col min="11012" max="11012" width="0" style="290" hidden="1" customWidth="1"/>
    <col min="11013" max="11264" width="8.85546875" style="290"/>
    <col min="11265" max="11265" width="28.42578125" style="290" bestFit="1" customWidth="1"/>
    <col min="11266" max="11266" width="57.140625" style="290" bestFit="1" customWidth="1"/>
    <col min="11267" max="11267" width="8.85546875" style="290"/>
    <col min="11268" max="11268" width="0" style="290" hidden="1" customWidth="1"/>
    <col min="11269" max="11520" width="8.85546875" style="290"/>
    <col min="11521" max="11521" width="28.42578125" style="290" bestFit="1" customWidth="1"/>
    <col min="11522" max="11522" width="57.140625" style="290" bestFit="1" customWidth="1"/>
    <col min="11523" max="11523" width="8.85546875" style="290"/>
    <col min="11524" max="11524" width="0" style="290" hidden="1" customWidth="1"/>
    <col min="11525" max="11776" width="8.85546875" style="290"/>
    <col min="11777" max="11777" width="28.42578125" style="290" bestFit="1" customWidth="1"/>
    <col min="11778" max="11778" width="57.140625" style="290" bestFit="1" customWidth="1"/>
    <col min="11779" max="11779" width="8.85546875" style="290"/>
    <col min="11780" max="11780" width="0" style="290" hidden="1" customWidth="1"/>
    <col min="11781" max="12032" width="8.85546875" style="290"/>
    <col min="12033" max="12033" width="28.42578125" style="290" bestFit="1" customWidth="1"/>
    <col min="12034" max="12034" width="57.140625" style="290" bestFit="1" customWidth="1"/>
    <col min="12035" max="12035" width="8.85546875" style="290"/>
    <col min="12036" max="12036" width="0" style="290" hidden="1" customWidth="1"/>
    <col min="12037" max="12288" width="8.85546875" style="290"/>
    <col min="12289" max="12289" width="28.42578125" style="290" bestFit="1" customWidth="1"/>
    <col min="12290" max="12290" width="57.140625" style="290" bestFit="1" customWidth="1"/>
    <col min="12291" max="12291" width="8.85546875" style="290"/>
    <col min="12292" max="12292" width="0" style="290" hidden="1" customWidth="1"/>
    <col min="12293" max="12544" width="8.85546875" style="290"/>
    <col min="12545" max="12545" width="28.42578125" style="290" bestFit="1" customWidth="1"/>
    <col min="12546" max="12546" width="57.140625" style="290" bestFit="1" customWidth="1"/>
    <col min="12547" max="12547" width="8.85546875" style="290"/>
    <col min="12548" max="12548" width="0" style="290" hidden="1" customWidth="1"/>
    <col min="12549" max="12800" width="8.85546875" style="290"/>
    <col min="12801" max="12801" width="28.42578125" style="290" bestFit="1" customWidth="1"/>
    <col min="12802" max="12802" width="57.140625" style="290" bestFit="1" customWidth="1"/>
    <col min="12803" max="12803" width="8.85546875" style="290"/>
    <col min="12804" max="12804" width="0" style="290" hidden="1" customWidth="1"/>
    <col min="12805" max="13056" width="8.85546875" style="290"/>
    <col min="13057" max="13057" width="28.42578125" style="290" bestFit="1" customWidth="1"/>
    <col min="13058" max="13058" width="57.140625" style="290" bestFit="1" customWidth="1"/>
    <col min="13059" max="13059" width="8.85546875" style="290"/>
    <col min="13060" max="13060" width="0" style="290" hidden="1" customWidth="1"/>
    <col min="13061" max="13312" width="8.85546875" style="290"/>
    <col min="13313" max="13313" width="28.42578125" style="290" bestFit="1" customWidth="1"/>
    <col min="13314" max="13314" width="57.140625" style="290" bestFit="1" customWidth="1"/>
    <col min="13315" max="13315" width="8.85546875" style="290"/>
    <col min="13316" max="13316" width="0" style="290" hidden="1" customWidth="1"/>
    <col min="13317" max="13568" width="8.85546875" style="290"/>
    <col min="13569" max="13569" width="28.42578125" style="290" bestFit="1" customWidth="1"/>
    <col min="13570" max="13570" width="57.140625" style="290" bestFit="1" customWidth="1"/>
    <col min="13571" max="13571" width="8.85546875" style="290"/>
    <col min="13572" max="13572" width="0" style="290" hidden="1" customWidth="1"/>
    <col min="13573" max="13824" width="8.85546875" style="290"/>
    <col min="13825" max="13825" width="28.42578125" style="290" bestFit="1" customWidth="1"/>
    <col min="13826" max="13826" width="57.140625" style="290" bestFit="1" customWidth="1"/>
    <col min="13827" max="13827" width="8.85546875" style="290"/>
    <col min="13828" max="13828" width="0" style="290" hidden="1" customWidth="1"/>
    <col min="13829" max="14080" width="8.85546875" style="290"/>
    <col min="14081" max="14081" width="28.42578125" style="290" bestFit="1" customWidth="1"/>
    <col min="14082" max="14082" width="57.140625" style="290" bestFit="1" customWidth="1"/>
    <col min="14083" max="14083" width="8.85546875" style="290"/>
    <col min="14084" max="14084" width="0" style="290" hidden="1" customWidth="1"/>
    <col min="14085" max="14336" width="8.85546875" style="290"/>
    <col min="14337" max="14337" width="28.42578125" style="290" bestFit="1" customWidth="1"/>
    <col min="14338" max="14338" width="57.140625" style="290" bestFit="1" customWidth="1"/>
    <col min="14339" max="14339" width="8.85546875" style="290"/>
    <col min="14340" max="14340" width="0" style="290" hidden="1" customWidth="1"/>
    <col min="14341" max="14592" width="8.85546875" style="290"/>
    <col min="14593" max="14593" width="28.42578125" style="290" bestFit="1" customWidth="1"/>
    <col min="14594" max="14594" width="57.140625" style="290" bestFit="1" customWidth="1"/>
    <col min="14595" max="14595" width="8.85546875" style="290"/>
    <col min="14596" max="14596" width="0" style="290" hidden="1" customWidth="1"/>
    <col min="14597" max="14848" width="8.85546875" style="290"/>
    <col min="14849" max="14849" width="28.42578125" style="290" bestFit="1" customWidth="1"/>
    <col min="14850" max="14850" width="57.140625" style="290" bestFit="1" customWidth="1"/>
    <col min="14851" max="14851" width="8.85546875" style="290"/>
    <col min="14852" max="14852" width="0" style="290" hidden="1" customWidth="1"/>
    <col min="14853" max="15104" width="8.85546875" style="290"/>
    <col min="15105" max="15105" width="28.42578125" style="290" bestFit="1" customWidth="1"/>
    <col min="15106" max="15106" width="57.140625" style="290" bestFit="1" customWidth="1"/>
    <col min="15107" max="15107" width="8.85546875" style="290"/>
    <col min="15108" max="15108" width="0" style="290" hidden="1" customWidth="1"/>
    <col min="15109" max="15360" width="8.85546875" style="290"/>
    <col min="15361" max="15361" width="28.42578125" style="290" bestFit="1" customWidth="1"/>
    <col min="15362" max="15362" width="57.140625" style="290" bestFit="1" customWidth="1"/>
    <col min="15363" max="15363" width="8.85546875" style="290"/>
    <col min="15364" max="15364" width="0" style="290" hidden="1" customWidth="1"/>
    <col min="15365" max="15616" width="8.85546875" style="290"/>
    <col min="15617" max="15617" width="28.42578125" style="290" bestFit="1" customWidth="1"/>
    <col min="15618" max="15618" width="57.140625" style="290" bestFit="1" customWidth="1"/>
    <col min="15619" max="15619" width="8.85546875" style="290"/>
    <col min="15620" max="15620" width="0" style="290" hidden="1" customWidth="1"/>
    <col min="15621" max="15872" width="8.85546875" style="290"/>
    <col min="15873" max="15873" width="28.42578125" style="290" bestFit="1" customWidth="1"/>
    <col min="15874" max="15874" width="57.140625" style="290" bestFit="1" customWidth="1"/>
    <col min="15875" max="15875" width="8.85546875" style="290"/>
    <col min="15876" max="15876" width="0" style="290" hidden="1" customWidth="1"/>
    <col min="15877" max="16128" width="8.85546875" style="290"/>
    <col min="16129" max="16129" width="28.42578125" style="290" bestFit="1" customWidth="1"/>
    <col min="16130" max="16130" width="57.140625" style="290" bestFit="1" customWidth="1"/>
    <col min="16131" max="16131" width="8.85546875" style="290"/>
    <col min="16132" max="16132" width="0" style="290" hidden="1" customWidth="1"/>
    <col min="16133" max="16384" width="8.85546875" style="290"/>
  </cols>
  <sheetData>
    <row r="1" spans="1:3">
      <c r="A1" s="295" t="s">
        <v>65</v>
      </c>
      <c r="B1" s="295" t="s">
        <v>406</v>
      </c>
      <c r="C1" s="245"/>
    </row>
    <row r="2" spans="1:3">
      <c r="A2" s="295" t="s">
        <v>307</v>
      </c>
      <c r="B2" s="296" t="s">
        <v>307</v>
      </c>
      <c r="C2" s="245"/>
    </row>
    <row r="3" spans="1:3">
      <c r="A3" s="295" t="s">
        <v>407</v>
      </c>
      <c r="B3" s="1133" t="s">
        <v>408</v>
      </c>
      <c r="C3" s="245"/>
    </row>
    <row r="4" spans="1:3">
      <c r="A4" s="295" t="s">
        <v>409</v>
      </c>
      <c r="B4" s="1133" t="s">
        <v>410</v>
      </c>
      <c r="C4" s="245"/>
    </row>
    <row r="5" spans="1:3">
      <c r="A5" s="295" t="s">
        <v>411</v>
      </c>
      <c r="B5" s="1133" t="s">
        <v>412</v>
      </c>
      <c r="C5" s="245"/>
    </row>
    <row r="6" spans="1:3">
      <c r="A6" s="295" t="s">
        <v>413</v>
      </c>
      <c r="B6" s="1133" t="s">
        <v>414</v>
      </c>
      <c r="C6" s="245"/>
    </row>
    <row r="7" spans="1:3">
      <c r="A7" s="295" t="s">
        <v>415</v>
      </c>
      <c r="B7" s="1133" t="s">
        <v>416</v>
      </c>
      <c r="C7" s="245"/>
    </row>
    <row r="8" spans="1:3">
      <c r="A8" s="295" t="s">
        <v>417</v>
      </c>
      <c r="B8" s="1133" t="s">
        <v>414</v>
      </c>
      <c r="C8" s="245"/>
    </row>
    <row r="9" spans="1:3">
      <c r="A9" s="295" t="s">
        <v>418</v>
      </c>
      <c r="B9" s="1133" t="s">
        <v>419</v>
      </c>
      <c r="C9" s="245"/>
    </row>
    <row r="10" spans="1:3">
      <c r="A10" s="295" t="s">
        <v>420</v>
      </c>
      <c r="B10" s="1133" t="s">
        <v>421</v>
      </c>
      <c r="C10" s="245"/>
    </row>
    <row r="11" spans="1:3">
      <c r="A11" s="295" t="s">
        <v>422</v>
      </c>
      <c r="B11" s="1133" t="s">
        <v>410</v>
      </c>
      <c r="C11" s="245"/>
    </row>
    <row r="12" spans="1:3">
      <c r="A12" s="295" t="s">
        <v>423</v>
      </c>
      <c r="B12" s="1133" t="s">
        <v>424</v>
      </c>
      <c r="C12" s="245"/>
    </row>
    <row r="13" spans="1:3">
      <c r="A13" s="295" t="s">
        <v>425</v>
      </c>
      <c r="B13" s="1133" t="s">
        <v>426</v>
      </c>
      <c r="C13" s="245"/>
    </row>
    <row r="14" spans="1:3">
      <c r="A14" s="295" t="s">
        <v>427</v>
      </c>
      <c r="B14" s="1133" t="s">
        <v>428</v>
      </c>
      <c r="C14" s="245"/>
    </row>
    <row r="15" spans="1:3">
      <c r="A15" s="295" t="s">
        <v>429</v>
      </c>
      <c r="B15" s="1133" t="s">
        <v>410</v>
      </c>
      <c r="C15" s="245"/>
    </row>
    <row r="16" spans="1:3">
      <c r="A16" s="295" t="s">
        <v>430</v>
      </c>
      <c r="B16" s="1133" t="s">
        <v>414</v>
      </c>
      <c r="C16" s="245"/>
    </row>
    <row r="17" spans="1:3">
      <c r="A17" s="295" t="s">
        <v>431</v>
      </c>
      <c r="B17" s="1133" t="s">
        <v>414</v>
      </c>
      <c r="C17" s="245"/>
    </row>
    <row r="18" spans="1:3">
      <c r="A18" s="295" t="s">
        <v>432</v>
      </c>
      <c r="B18" s="1133" t="s">
        <v>433</v>
      </c>
      <c r="C18" s="245"/>
    </row>
    <row r="19" spans="1:3">
      <c r="A19" s="295" t="s">
        <v>434</v>
      </c>
      <c r="B19" s="1133" t="s">
        <v>435</v>
      </c>
      <c r="C19" s="245"/>
    </row>
    <row r="20" spans="1:3">
      <c r="A20" s="292" t="s">
        <v>436</v>
      </c>
      <c r="B20" s="292">
        <v>10</v>
      </c>
    </row>
    <row r="21" spans="1:3">
      <c r="A21" s="292" t="s">
        <v>437</v>
      </c>
      <c r="B21" s="292">
        <v>5</v>
      </c>
    </row>
  </sheetData>
  <sheetProtection password="DCC9" sheet="1" selectLockedCells="1"/>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J77"/>
  <sheetViews>
    <sheetView view="pageBreakPreview" zoomScaleNormal="100" zoomScaleSheetLayoutView="100" workbookViewId="0">
      <selection activeCell="D14" sqref="D14"/>
    </sheetView>
  </sheetViews>
  <sheetFormatPr defaultRowHeight="15"/>
  <cols>
    <col min="1" max="1" width="66.85546875" style="291" customWidth="1"/>
    <col min="2" max="2" width="4" style="292" bestFit="1" customWidth="1"/>
    <col min="3" max="3" width="6.42578125" style="293" bestFit="1" customWidth="1"/>
    <col min="4" max="4" width="8.85546875" style="294" bestFit="1" customWidth="1"/>
    <col min="5" max="5" width="8.42578125" style="294" customWidth="1"/>
    <col min="6" max="6" width="8.85546875" style="294" bestFit="1" customWidth="1"/>
    <col min="7" max="7" width="7.42578125" style="294" customWidth="1"/>
    <col min="8" max="9" width="8.85546875" style="290"/>
    <col min="10" max="10" width="0" style="246" hidden="1" customWidth="1"/>
    <col min="11" max="256" width="8.85546875" style="290"/>
    <col min="257" max="257" width="66.85546875" style="290" customWidth="1"/>
    <col min="258" max="258" width="4" style="290" bestFit="1" customWidth="1"/>
    <col min="259" max="259" width="6.42578125" style="290" bestFit="1" customWidth="1"/>
    <col min="260" max="260" width="8.85546875" style="290" bestFit="1" customWidth="1"/>
    <col min="261" max="261" width="8.42578125" style="290" customWidth="1"/>
    <col min="262" max="262" width="8.85546875" style="290" bestFit="1" customWidth="1"/>
    <col min="263" max="263" width="7.42578125" style="290" customWidth="1"/>
    <col min="264" max="265" width="8.85546875" style="290"/>
    <col min="266" max="266" width="0" style="290" hidden="1" customWidth="1"/>
    <col min="267" max="512" width="8.85546875" style="290"/>
    <col min="513" max="513" width="66.85546875" style="290" customWidth="1"/>
    <col min="514" max="514" width="4" style="290" bestFit="1" customWidth="1"/>
    <col min="515" max="515" width="6.42578125" style="290" bestFit="1" customWidth="1"/>
    <col min="516" max="516" width="8.85546875" style="290" bestFit="1" customWidth="1"/>
    <col min="517" max="517" width="8.42578125" style="290" customWidth="1"/>
    <col min="518" max="518" width="8.85546875" style="290" bestFit="1" customWidth="1"/>
    <col min="519" max="519" width="7.42578125" style="290" customWidth="1"/>
    <col min="520" max="521" width="8.85546875" style="290"/>
    <col min="522" max="522" width="0" style="290" hidden="1" customWidth="1"/>
    <col min="523" max="768" width="8.85546875" style="290"/>
    <col min="769" max="769" width="66.85546875" style="290" customWidth="1"/>
    <col min="770" max="770" width="4" style="290" bestFit="1" customWidth="1"/>
    <col min="771" max="771" width="6.42578125" style="290" bestFit="1" customWidth="1"/>
    <col min="772" max="772" width="8.85546875" style="290" bestFit="1" customWidth="1"/>
    <col min="773" max="773" width="8.42578125" style="290" customWidth="1"/>
    <col min="774" max="774" width="8.85546875" style="290" bestFit="1" customWidth="1"/>
    <col min="775" max="775" width="7.42578125" style="290" customWidth="1"/>
    <col min="776" max="777" width="8.85546875" style="290"/>
    <col min="778" max="778" width="0" style="290" hidden="1" customWidth="1"/>
    <col min="779" max="1024" width="8.85546875" style="290"/>
    <col min="1025" max="1025" width="66.85546875" style="290" customWidth="1"/>
    <col min="1026" max="1026" width="4" style="290" bestFit="1" customWidth="1"/>
    <col min="1027" max="1027" width="6.42578125" style="290" bestFit="1" customWidth="1"/>
    <col min="1028" max="1028" width="8.85546875" style="290" bestFit="1" customWidth="1"/>
    <col min="1029" max="1029" width="8.42578125" style="290" customWidth="1"/>
    <col min="1030" max="1030" width="8.85546875" style="290" bestFit="1" customWidth="1"/>
    <col min="1031" max="1031" width="7.42578125" style="290" customWidth="1"/>
    <col min="1032" max="1033" width="8.85546875" style="290"/>
    <col min="1034" max="1034" width="0" style="290" hidden="1" customWidth="1"/>
    <col min="1035" max="1280" width="8.85546875" style="290"/>
    <col min="1281" max="1281" width="66.85546875" style="290" customWidth="1"/>
    <col min="1282" max="1282" width="4" style="290" bestFit="1" customWidth="1"/>
    <col min="1283" max="1283" width="6.42578125" style="290" bestFit="1" customWidth="1"/>
    <col min="1284" max="1284" width="8.85546875" style="290" bestFit="1" customWidth="1"/>
    <col min="1285" max="1285" width="8.42578125" style="290" customWidth="1"/>
    <col min="1286" max="1286" width="8.85546875" style="290" bestFit="1" customWidth="1"/>
    <col min="1287" max="1287" width="7.42578125" style="290" customWidth="1"/>
    <col min="1288" max="1289" width="8.85546875" style="290"/>
    <col min="1290" max="1290" width="0" style="290" hidden="1" customWidth="1"/>
    <col min="1291" max="1536" width="8.85546875" style="290"/>
    <col min="1537" max="1537" width="66.85546875" style="290" customWidth="1"/>
    <col min="1538" max="1538" width="4" style="290" bestFit="1" customWidth="1"/>
    <col min="1539" max="1539" width="6.42578125" style="290" bestFit="1" customWidth="1"/>
    <col min="1540" max="1540" width="8.85546875" style="290" bestFit="1" customWidth="1"/>
    <col min="1541" max="1541" width="8.42578125" style="290" customWidth="1"/>
    <col min="1542" max="1542" width="8.85546875" style="290" bestFit="1" customWidth="1"/>
    <col min="1543" max="1543" width="7.42578125" style="290" customWidth="1"/>
    <col min="1544" max="1545" width="8.85546875" style="290"/>
    <col min="1546" max="1546" width="0" style="290" hidden="1" customWidth="1"/>
    <col min="1547" max="1792" width="8.85546875" style="290"/>
    <col min="1793" max="1793" width="66.85546875" style="290" customWidth="1"/>
    <col min="1794" max="1794" width="4" style="290" bestFit="1" customWidth="1"/>
    <col min="1795" max="1795" width="6.42578125" style="290" bestFit="1" customWidth="1"/>
    <col min="1796" max="1796" width="8.85546875" style="290" bestFit="1" customWidth="1"/>
    <col min="1797" max="1797" width="8.42578125" style="290" customWidth="1"/>
    <col min="1798" max="1798" width="8.85546875" style="290" bestFit="1" customWidth="1"/>
    <col min="1799" max="1799" width="7.42578125" style="290" customWidth="1"/>
    <col min="1800" max="1801" width="8.85546875" style="290"/>
    <col min="1802" max="1802" width="0" style="290" hidden="1" customWidth="1"/>
    <col min="1803" max="2048" width="8.85546875" style="290"/>
    <col min="2049" max="2049" width="66.85546875" style="290" customWidth="1"/>
    <col min="2050" max="2050" width="4" style="290" bestFit="1" customWidth="1"/>
    <col min="2051" max="2051" width="6.42578125" style="290" bestFit="1" customWidth="1"/>
    <col min="2052" max="2052" width="8.85546875" style="290" bestFit="1" customWidth="1"/>
    <col min="2053" max="2053" width="8.42578125" style="290" customWidth="1"/>
    <col min="2054" max="2054" width="8.85546875" style="290" bestFit="1" customWidth="1"/>
    <col min="2055" max="2055" width="7.42578125" style="290" customWidth="1"/>
    <col min="2056" max="2057" width="8.85546875" style="290"/>
    <col min="2058" max="2058" width="0" style="290" hidden="1" customWidth="1"/>
    <col min="2059" max="2304" width="8.85546875" style="290"/>
    <col min="2305" max="2305" width="66.85546875" style="290" customWidth="1"/>
    <col min="2306" max="2306" width="4" style="290" bestFit="1" customWidth="1"/>
    <col min="2307" max="2307" width="6.42578125" style="290" bestFit="1" customWidth="1"/>
    <col min="2308" max="2308" width="8.85546875" style="290" bestFit="1" customWidth="1"/>
    <col min="2309" max="2309" width="8.42578125" style="290" customWidth="1"/>
    <col min="2310" max="2310" width="8.85546875" style="290" bestFit="1" customWidth="1"/>
    <col min="2311" max="2311" width="7.42578125" style="290" customWidth="1"/>
    <col min="2312" max="2313" width="8.85546875" style="290"/>
    <col min="2314" max="2314" width="0" style="290" hidden="1" customWidth="1"/>
    <col min="2315" max="2560" width="8.85546875" style="290"/>
    <col min="2561" max="2561" width="66.85546875" style="290" customWidth="1"/>
    <col min="2562" max="2562" width="4" style="290" bestFit="1" customWidth="1"/>
    <col min="2563" max="2563" width="6.42578125" style="290" bestFit="1" customWidth="1"/>
    <col min="2564" max="2564" width="8.85546875" style="290" bestFit="1" customWidth="1"/>
    <col min="2565" max="2565" width="8.42578125" style="290" customWidth="1"/>
    <col min="2566" max="2566" width="8.85546875" style="290" bestFit="1" customWidth="1"/>
    <col min="2567" max="2567" width="7.42578125" style="290" customWidth="1"/>
    <col min="2568" max="2569" width="8.85546875" style="290"/>
    <col min="2570" max="2570" width="0" style="290" hidden="1" customWidth="1"/>
    <col min="2571" max="2816" width="8.85546875" style="290"/>
    <col min="2817" max="2817" width="66.85546875" style="290" customWidth="1"/>
    <col min="2818" max="2818" width="4" style="290" bestFit="1" customWidth="1"/>
    <col min="2819" max="2819" width="6.42578125" style="290" bestFit="1" customWidth="1"/>
    <col min="2820" max="2820" width="8.85546875" style="290" bestFit="1" customWidth="1"/>
    <col min="2821" max="2821" width="8.42578125" style="290" customWidth="1"/>
    <col min="2822" max="2822" width="8.85546875" style="290" bestFit="1" customWidth="1"/>
    <col min="2823" max="2823" width="7.42578125" style="290" customWidth="1"/>
    <col min="2824" max="2825" width="8.85546875" style="290"/>
    <col min="2826" max="2826" width="0" style="290" hidden="1" customWidth="1"/>
    <col min="2827" max="3072" width="8.85546875" style="290"/>
    <col min="3073" max="3073" width="66.85546875" style="290" customWidth="1"/>
    <col min="3074" max="3074" width="4" style="290" bestFit="1" customWidth="1"/>
    <col min="3075" max="3075" width="6.42578125" style="290" bestFit="1" customWidth="1"/>
    <col min="3076" max="3076" width="8.85546875" style="290" bestFit="1" customWidth="1"/>
    <col min="3077" max="3077" width="8.42578125" style="290" customWidth="1"/>
    <col min="3078" max="3078" width="8.85546875" style="290" bestFit="1" customWidth="1"/>
    <col min="3079" max="3079" width="7.42578125" style="290" customWidth="1"/>
    <col min="3080" max="3081" width="8.85546875" style="290"/>
    <col min="3082" max="3082" width="0" style="290" hidden="1" customWidth="1"/>
    <col min="3083" max="3328" width="8.85546875" style="290"/>
    <col min="3329" max="3329" width="66.85546875" style="290" customWidth="1"/>
    <col min="3330" max="3330" width="4" style="290" bestFit="1" customWidth="1"/>
    <col min="3331" max="3331" width="6.42578125" style="290" bestFit="1" customWidth="1"/>
    <col min="3332" max="3332" width="8.85546875" style="290" bestFit="1" customWidth="1"/>
    <col min="3333" max="3333" width="8.42578125" style="290" customWidth="1"/>
    <col min="3334" max="3334" width="8.85546875" style="290" bestFit="1" customWidth="1"/>
    <col min="3335" max="3335" width="7.42578125" style="290" customWidth="1"/>
    <col min="3336" max="3337" width="8.85546875" style="290"/>
    <col min="3338" max="3338" width="0" style="290" hidden="1" customWidth="1"/>
    <col min="3339" max="3584" width="8.85546875" style="290"/>
    <col min="3585" max="3585" width="66.85546875" style="290" customWidth="1"/>
    <col min="3586" max="3586" width="4" style="290" bestFit="1" customWidth="1"/>
    <col min="3587" max="3587" width="6.42578125" style="290" bestFit="1" customWidth="1"/>
    <col min="3588" max="3588" width="8.85546875" style="290" bestFit="1" customWidth="1"/>
    <col min="3589" max="3589" width="8.42578125" style="290" customWidth="1"/>
    <col min="3590" max="3590" width="8.85546875" style="290" bestFit="1" customWidth="1"/>
    <col min="3591" max="3591" width="7.42578125" style="290" customWidth="1"/>
    <col min="3592" max="3593" width="8.85546875" style="290"/>
    <col min="3594" max="3594" width="0" style="290" hidden="1" customWidth="1"/>
    <col min="3595" max="3840" width="8.85546875" style="290"/>
    <col min="3841" max="3841" width="66.85546875" style="290" customWidth="1"/>
    <col min="3842" max="3842" width="4" style="290" bestFit="1" customWidth="1"/>
    <col min="3843" max="3843" width="6.42578125" style="290" bestFit="1" customWidth="1"/>
    <col min="3844" max="3844" width="8.85546875" style="290" bestFit="1" customWidth="1"/>
    <col min="3845" max="3845" width="8.42578125" style="290" customWidth="1"/>
    <col min="3846" max="3846" width="8.85546875" style="290" bestFit="1" customWidth="1"/>
    <col min="3847" max="3847" width="7.42578125" style="290" customWidth="1"/>
    <col min="3848" max="3849" width="8.85546875" style="290"/>
    <col min="3850" max="3850" width="0" style="290" hidden="1" customWidth="1"/>
    <col min="3851" max="4096" width="8.85546875" style="290"/>
    <col min="4097" max="4097" width="66.85546875" style="290" customWidth="1"/>
    <col min="4098" max="4098" width="4" style="290" bestFit="1" customWidth="1"/>
    <col min="4099" max="4099" width="6.42578125" style="290" bestFit="1" customWidth="1"/>
    <col min="4100" max="4100" width="8.85546875" style="290" bestFit="1" customWidth="1"/>
    <col min="4101" max="4101" width="8.42578125" style="290" customWidth="1"/>
    <col min="4102" max="4102" width="8.85546875" style="290" bestFit="1" customWidth="1"/>
    <col min="4103" max="4103" width="7.42578125" style="290" customWidth="1"/>
    <col min="4104" max="4105" width="8.85546875" style="290"/>
    <col min="4106" max="4106" width="0" style="290" hidden="1" customWidth="1"/>
    <col min="4107" max="4352" width="8.85546875" style="290"/>
    <col min="4353" max="4353" width="66.85546875" style="290" customWidth="1"/>
    <col min="4354" max="4354" width="4" style="290" bestFit="1" customWidth="1"/>
    <col min="4355" max="4355" width="6.42578125" style="290" bestFit="1" customWidth="1"/>
    <col min="4356" max="4356" width="8.85546875" style="290" bestFit="1" customWidth="1"/>
    <col min="4357" max="4357" width="8.42578125" style="290" customWidth="1"/>
    <col min="4358" max="4358" width="8.85546875" style="290" bestFit="1" customWidth="1"/>
    <col min="4359" max="4359" width="7.42578125" style="290" customWidth="1"/>
    <col min="4360" max="4361" width="8.85546875" style="290"/>
    <col min="4362" max="4362" width="0" style="290" hidden="1" customWidth="1"/>
    <col min="4363" max="4608" width="8.85546875" style="290"/>
    <col min="4609" max="4609" width="66.85546875" style="290" customWidth="1"/>
    <col min="4610" max="4610" width="4" style="290" bestFit="1" customWidth="1"/>
    <col min="4611" max="4611" width="6.42578125" style="290" bestFit="1" customWidth="1"/>
    <col min="4612" max="4612" width="8.85546875" style="290" bestFit="1" customWidth="1"/>
    <col min="4613" max="4613" width="8.42578125" style="290" customWidth="1"/>
    <col min="4614" max="4614" width="8.85546875" style="290" bestFit="1" customWidth="1"/>
    <col min="4615" max="4615" width="7.42578125" style="290" customWidth="1"/>
    <col min="4616" max="4617" width="8.85546875" style="290"/>
    <col min="4618" max="4618" width="0" style="290" hidden="1" customWidth="1"/>
    <col min="4619" max="4864" width="8.85546875" style="290"/>
    <col min="4865" max="4865" width="66.85546875" style="290" customWidth="1"/>
    <col min="4866" max="4866" width="4" style="290" bestFit="1" customWidth="1"/>
    <col min="4867" max="4867" width="6.42578125" style="290" bestFit="1" customWidth="1"/>
    <col min="4868" max="4868" width="8.85546875" style="290" bestFit="1" customWidth="1"/>
    <col min="4869" max="4869" width="8.42578125" style="290" customWidth="1"/>
    <col min="4870" max="4870" width="8.85546875" style="290" bestFit="1" customWidth="1"/>
    <col min="4871" max="4871" width="7.42578125" style="290" customWidth="1"/>
    <col min="4872" max="4873" width="8.85546875" style="290"/>
    <col min="4874" max="4874" width="0" style="290" hidden="1" customWidth="1"/>
    <col min="4875" max="5120" width="8.85546875" style="290"/>
    <col min="5121" max="5121" width="66.85546875" style="290" customWidth="1"/>
    <col min="5122" max="5122" width="4" style="290" bestFit="1" customWidth="1"/>
    <col min="5123" max="5123" width="6.42578125" style="290" bestFit="1" customWidth="1"/>
    <col min="5124" max="5124" width="8.85546875" style="290" bestFit="1" customWidth="1"/>
    <col min="5125" max="5125" width="8.42578125" style="290" customWidth="1"/>
    <col min="5126" max="5126" width="8.85546875" style="290" bestFit="1" customWidth="1"/>
    <col min="5127" max="5127" width="7.42578125" style="290" customWidth="1"/>
    <col min="5128" max="5129" width="8.85546875" style="290"/>
    <col min="5130" max="5130" width="0" style="290" hidden="1" customWidth="1"/>
    <col min="5131" max="5376" width="8.85546875" style="290"/>
    <col min="5377" max="5377" width="66.85546875" style="290" customWidth="1"/>
    <col min="5378" max="5378" width="4" style="290" bestFit="1" customWidth="1"/>
    <col min="5379" max="5379" width="6.42578125" style="290" bestFit="1" customWidth="1"/>
    <col min="5380" max="5380" width="8.85546875" style="290" bestFit="1" customWidth="1"/>
    <col min="5381" max="5381" width="8.42578125" style="290" customWidth="1"/>
    <col min="5382" max="5382" width="8.85546875" style="290" bestFit="1" customWidth="1"/>
    <col min="5383" max="5383" width="7.42578125" style="290" customWidth="1"/>
    <col min="5384" max="5385" width="8.85546875" style="290"/>
    <col min="5386" max="5386" width="0" style="290" hidden="1" customWidth="1"/>
    <col min="5387" max="5632" width="8.85546875" style="290"/>
    <col min="5633" max="5633" width="66.85546875" style="290" customWidth="1"/>
    <col min="5634" max="5634" width="4" style="290" bestFit="1" customWidth="1"/>
    <col min="5635" max="5635" width="6.42578125" style="290" bestFit="1" customWidth="1"/>
    <col min="5636" max="5636" width="8.85546875" style="290" bestFit="1" customWidth="1"/>
    <col min="5637" max="5637" width="8.42578125" style="290" customWidth="1"/>
    <col min="5638" max="5638" width="8.85546875" style="290" bestFit="1" customWidth="1"/>
    <col min="5639" max="5639" width="7.42578125" style="290" customWidth="1"/>
    <col min="5640" max="5641" width="8.85546875" style="290"/>
    <col min="5642" max="5642" width="0" style="290" hidden="1" customWidth="1"/>
    <col min="5643" max="5888" width="8.85546875" style="290"/>
    <col min="5889" max="5889" width="66.85546875" style="290" customWidth="1"/>
    <col min="5890" max="5890" width="4" style="290" bestFit="1" customWidth="1"/>
    <col min="5891" max="5891" width="6.42578125" style="290" bestFit="1" customWidth="1"/>
    <col min="5892" max="5892" width="8.85546875" style="290" bestFit="1" customWidth="1"/>
    <col min="5893" max="5893" width="8.42578125" style="290" customWidth="1"/>
    <col min="5894" max="5894" width="8.85546875" style="290" bestFit="1" customWidth="1"/>
    <col min="5895" max="5895" width="7.42578125" style="290" customWidth="1"/>
    <col min="5896" max="5897" width="8.85546875" style="290"/>
    <col min="5898" max="5898" width="0" style="290" hidden="1" customWidth="1"/>
    <col min="5899" max="6144" width="8.85546875" style="290"/>
    <col min="6145" max="6145" width="66.85546875" style="290" customWidth="1"/>
    <col min="6146" max="6146" width="4" style="290" bestFit="1" customWidth="1"/>
    <col min="6147" max="6147" width="6.42578125" style="290" bestFit="1" customWidth="1"/>
    <col min="6148" max="6148" width="8.85546875" style="290" bestFit="1" customWidth="1"/>
    <col min="6149" max="6149" width="8.42578125" style="290" customWidth="1"/>
    <col min="6150" max="6150" width="8.85546875" style="290" bestFit="1" customWidth="1"/>
    <col min="6151" max="6151" width="7.42578125" style="290" customWidth="1"/>
    <col min="6152" max="6153" width="8.85546875" style="290"/>
    <col min="6154" max="6154" width="0" style="290" hidden="1" customWidth="1"/>
    <col min="6155" max="6400" width="8.85546875" style="290"/>
    <col min="6401" max="6401" width="66.85546875" style="290" customWidth="1"/>
    <col min="6402" max="6402" width="4" style="290" bestFit="1" customWidth="1"/>
    <col min="6403" max="6403" width="6.42578125" style="290" bestFit="1" customWidth="1"/>
    <col min="6404" max="6404" width="8.85546875" style="290" bestFit="1" customWidth="1"/>
    <col min="6405" max="6405" width="8.42578125" style="290" customWidth="1"/>
    <col min="6406" max="6406" width="8.85546875" style="290" bestFit="1" customWidth="1"/>
    <col min="6407" max="6407" width="7.42578125" style="290" customWidth="1"/>
    <col min="6408" max="6409" width="8.85546875" style="290"/>
    <col min="6410" max="6410" width="0" style="290" hidden="1" customWidth="1"/>
    <col min="6411" max="6656" width="8.85546875" style="290"/>
    <col min="6657" max="6657" width="66.85546875" style="290" customWidth="1"/>
    <col min="6658" max="6658" width="4" style="290" bestFit="1" customWidth="1"/>
    <col min="6659" max="6659" width="6.42578125" style="290" bestFit="1" customWidth="1"/>
    <col min="6660" max="6660" width="8.85546875" style="290" bestFit="1" customWidth="1"/>
    <col min="6661" max="6661" width="8.42578125" style="290" customWidth="1"/>
    <col min="6662" max="6662" width="8.85546875" style="290" bestFit="1" customWidth="1"/>
    <col min="6663" max="6663" width="7.42578125" style="290" customWidth="1"/>
    <col min="6664" max="6665" width="8.85546875" style="290"/>
    <col min="6666" max="6666" width="0" style="290" hidden="1" customWidth="1"/>
    <col min="6667" max="6912" width="8.85546875" style="290"/>
    <col min="6913" max="6913" width="66.85546875" style="290" customWidth="1"/>
    <col min="6914" max="6914" width="4" style="290" bestFit="1" customWidth="1"/>
    <col min="6915" max="6915" width="6.42578125" style="290" bestFit="1" customWidth="1"/>
    <col min="6916" max="6916" width="8.85546875" style="290" bestFit="1" customWidth="1"/>
    <col min="6917" max="6917" width="8.42578125" style="290" customWidth="1"/>
    <col min="6918" max="6918" width="8.85546875" style="290" bestFit="1" customWidth="1"/>
    <col min="6919" max="6919" width="7.42578125" style="290" customWidth="1"/>
    <col min="6920" max="6921" width="8.85546875" style="290"/>
    <col min="6922" max="6922" width="0" style="290" hidden="1" customWidth="1"/>
    <col min="6923" max="7168" width="8.85546875" style="290"/>
    <col min="7169" max="7169" width="66.85546875" style="290" customWidth="1"/>
    <col min="7170" max="7170" width="4" style="290" bestFit="1" customWidth="1"/>
    <col min="7171" max="7171" width="6.42578125" style="290" bestFit="1" customWidth="1"/>
    <col min="7172" max="7172" width="8.85546875" style="290" bestFit="1" customWidth="1"/>
    <col min="7173" max="7173" width="8.42578125" style="290" customWidth="1"/>
    <col min="7174" max="7174" width="8.85546875" style="290" bestFit="1" customWidth="1"/>
    <col min="7175" max="7175" width="7.42578125" style="290" customWidth="1"/>
    <col min="7176" max="7177" width="8.85546875" style="290"/>
    <col min="7178" max="7178" width="0" style="290" hidden="1" customWidth="1"/>
    <col min="7179" max="7424" width="8.85546875" style="290"/>
    <col min="7425" max="7425" width="66.85546875" style="290" customWidth="1"/>
    <col min="7426" max="7426" width="4" style="290" bestFit="1" customWidth="1"/>
    <col min="7427" max="7427" width="6.42578125" style="290" bestFit="1" customWidth="1"/>
    <col min="7428" max="7428" width="8.85546875" style="290" bestFit="1" customWidth="1"/>
    <col min="7429" max="7429" width="8.42578125" style="290" customWidth="1"/>
    <col min="7430" max="7430" width="8.85546875" style="290" bestFit="1" customWidth="1"/>
    <col min="7431" max="7431" width="7.42578125" style="290" customWidth="1"/>
    <col min="7432" max="7433" width="8.85546875" style="290"/>
    <col min="7434" max="7434" width="0" style="290" hidden="1" customWidth="1"/>
    <col min="7435" max="7680" width="8.85546875" style="290"/>
    <col min="7681" max="7681" width="66.85546875" style="290" customWidth="1"/>
    <col min="7682" max="7682" width="4" style="290" bestFit="1" customWidth="1"/>
    <col min="7683" max="7683" width="6.42578125" style="290" bestFit="1" customWidth="1"/>
    <col min="7684" max="7684" width="8.85546875" style="290" bestFit="1" customWidth="1"/>
    <col min="7685" max="7685" width="8.42578125" style="290" customWidth="1"/>
    <col min="7686" max="7686" width="8.85546875" style="290" bestFit="1" customWidth="1"/>
    <col min="7687" max="7687" width="7.42578125" style="290" customWidth="1"/>
    <col min="7688" max="7689" width="8.85546875" style="290"/>
    <col min="7690" max="7690" width="0" style="290" hidden="1" customWidth="1"/>
    <col min="7691" max="7936" width="8.85546875" style="290"/>
    <col min="7937" max="7937" width="66.85546875" style="290" customWidth="1"/>
    <col min="7938" max="7938" width="4" style="290" bestFit="1" customWidth="1"/>
    <col min="7939" max="7939" width="6.42578125" style="290" bestFit="1" customWidth="1"/>
    <col min="7940" max="7940" width="8.85546875" style="290" bestFit="1" customWidth="1"/>
    <col min="7941" max="7941" width="8.42578125" style="290" customWidth="1"/>
    <col min="7942" max="7942" width="8.85546875" style="290" bestFit="1" customWidth="1"/>
    <col min="7943" max="7943" width="7.42578125" style="290" customWidth="1"/>
    <col min="7944" max="7945" width="8.85546875" style="290"/>
    <col min="7946" max="7946" width="0" style="290" hidden="1" customWidth="1"/>
    <col min="7947" max="8192" width="8.85546875" style="290"/>
    <col min="8193" max="8193" width="66.85546875" style="290" customWidth="1"/>
    <col min="8194" max="8194" width="4" style="290" bestFit="1" customWidth="1"/>
    <col min="8195" max="8195" width="6.42578125" style="290" bestFit="1" customWidth="1"/>
    <col min="8196" max="8196" width="8.85546875" style="290" bestFit="1" customWidth="1"/>
    <col min="8197" max="8197" width="8.42578125" style="290" customWidth="1"/>
    <col min="8198" max="8198" width="8.85546875" style="290" bestFit="1" customWidth="1"/>
    <col min="8199" max="8199" width="7.42578125" style="290" customWidth="1"/>
    <col min="8200" max="8201" width="8.85546875" style="290"/>
    <col min="8202" max="8202" width="0" style="290" hidden="1" customWidth="1"/>
    <col min="8203" max="8448" width="8.85546875" style="290"/>
    <col min="8449" max="8449" width="66.85546875" style="290" customWidth="1"/>
    <col min="8450" max="8450" width="4" style="290" bestFit="1" customWidth="1"/>
    <col min="8451" max="8451" width="6.42578125" style="290" bestFit="1" customWidth="1"/>
    <col min="8452" max="8452" width="8.85546875" style="290" bestFit="1" customWidth="1"/>
    <col min="8453" max="8453" width="8.42578125" style="290" customWidth="1"/>
    <col min="8454" max="8454" width="8.85546875" style="290" bestFit="1" customWidth="1"/>
    <col min="8455" max="8455" width="7.42578125" style="290" customWidth="1"/>
    <col min="8456" max="8457" width="8.85546875" style="290"/>
    <col min="8458" max="8458" width="0" style="290" hidden="1" customWidth="1"/>
    <col min="8459" max="8704" width="8.85546875" style="290"/>
    <col min="8705" max="8705" width="66.85546875" style="290" customWidth="1"/>
    <col min="8706" max="8706" width="4" style="290" bestFit="1" customWidth="1"/>
    <col min="8707" max="8707" width="6.42578125" style="290" bestFit="1" customWidth="1"/>
    <col min="8708" max="8708" width="8.85546875" style="290" bestFit="1" customWidth="1"/>
    <col min="8709" max="8709" width="8.42578125" style="290" customWidth="1"/>
    <col min="8710" max="8710" width="8.85546875" style="290" bestFit="1" customWidth="1"/>
    <col min="8711" max="8711" width="7.42578125" style="290" customWidth="1"/>
    <col min="8712" max="8713" width="8.85546875" style="290"/>
    <col min="8714" max="8714" width="0" style="290" hidden="1" customWidth="1"/>
    <col min="8715" max="8960" width="8.85546875" style="290"/>
    <col min="8961" max="8961" width="66.85546875" style="290" customWidth="1"/>
    <col min="8962" max="8962" width="4" style="290" bestFit="1" customWidth="1"/>
    <col min="8963" max="8963" width="6.42578125" style="290" bestFit="1" customWidth="1"/>
    <col min="8964" max="8964" width="8.85546875" style="290" bestFit="1" customWidth="1"/>
    <col min="8965" max="8965" width="8.42578125" style="290" customWidth="1"/>
    <col min="8966" max="8966" width="8.85546875" style="290" bestFit="1" customWidth="1"/>
    <col min="8967" max="8967" width="7.42578125" style="290" customWidth="1"/>
    <col min="8968" max="8969" width="8.85546875" style="290"/>
    <col min="8970" max="8970" width="0" style="290" hidden="1" customWidth="1"/>
    <col min="8971" max="9216" width="8.85546875" style="290"/>
    <col min="9217" max="9217" width="66.85546875" style="290" customWidth="1"/>
    <col min="9218" max="9218" width="4" style="290" bestFit="1" customWidth="1"/>
    <col min="9219" max="9219" width="6.42578125" style="290" bestFit="1" customWidth="1"/>
    <col min="9220" max="9220" width="8.85546875" style="290" bestFit="1" customWidth="1"/>
    <col min="9221" max="9221" width="8.42578125" style="290" customWidth="1"/>
    <col min="9222" max="9222" width="8.85546875" style="290" bestFit="1" customWidth="1"/>
    <col min="9223" max="9223" width="7.42578125" style="290" customWidth="1"/>
    <col min="9224" max="9225" width="8.85546875" style="290"/>
    <col min="9226" max="9226" width="0" style="290" hidden="1" customWidth="1"/>
    <col min="9227" max="9472" width="8.85546875" style="290"/>
    <col min="9473" max="9473" width="66.85546875" style="290" customWidth="1"/>
    <col min="9474" max="9474" width="4" style="290" bestFit="1" customWidth="1"/>
    <col min="9475" max="9475" width="6.42578125" style="290" bestFit="1" customWidth="1"/>
    <col min="9476" max="9476" width="8.85546875" style="290" bestFit="1" customWidth="1"/>
    <col min="9477" max="9477" width="8.42578125" style="290" customWidth="1"/>
    <col min="9478" max="9478" width="8.85546875" style="290" bestFit="1" customWidth="1"/>
    <col min="9479" max="9479" width="7.42578125" style="290" customWidth="1"/>
    <col min="9480" max="9481" width="8.85546875" style="290"/>
    <col min="9482" max="9482" width="0" style="290" hidden="1" customWidth="1"/>
    <col min="9483" max="9728" width="8.85546875" style="290"/>
    <col min="9729" max="9729" width="66.85546875" style="290" customWidth="1"/>
    <col min="9730" max="9730" width="4" style="290" bestFit="1" customWidth="1"/>
    <col min="9731" max="9731" width="6.42578125" style="290" bestFit="1" customWidth="1"/>
    <col min="9732" max="9732" width="8.85546875" style="290" bestFit="1" customWidth="1"/>
    <col min="9733" max="9733" width="8.42578125" style="290" customWidth="1"/>
    <col min="9734" max="9734" width="8.85546875" style="290" bestFit="1" customWidth="1"/>
    <col min="9735" max="9735" width="7.42578125" style="290" customWidth="1"/>
    <col min="9736" max="9737" width="8.85546875" style="290"/>
    <col min="9738" max="9738" width="0" style="290" hidden="1" customWidth="1"/>
    <col min="9739" max="9984" width="8.85546875" style="290"/>
    <col min="9985" max="9985" width="66.85546875" style="290" customWidth="1"/>
    <col min="9986" max="9986" width="4" style="290" bestFit="1" customWidth="1"/>
    <col min="9987" max="9987" width="6.42578125" style="290" bestFit="1" customWidth="1"/>
    <col min="9988" max="9988" width="8.85546875" style="290" bestFit="1" customWidth="1"/>
    <col min="9989" max="9989" width="8.42578125" style="290" customWidth="1"/>
    <col min="9990" max="9990" width="8.85546875" style="290" bestFit="1" customWidth="1"/>
    <col min="9991" max="9991" width="7.42578125" style="290" customWidth="1"/>
    <col min="9992" max="9993" width="8.85546875" style="290"/>
    <col min="9994" max="9994" width="0" style="290" hidden="1" customWidth="1"/>
    <col min="9995" max="10240" width="8.85546875" style="290"/>
    <col min="10241" max="10241" width="66.85546875" style="290" customWidth="1"/>
    <col min="10242" max="10242" width="4" style="290" bestFit="1" customWidth="1"/>
    <col min="10243" max="10243" width="6.42578125" style="290" bestFit="1" customWidth="1"/>
    <col min="10244" max="10244" width="8.85546875" style="290" bestFit="1" customWidth="1"/>
    <col min="10245" max="10245" width="8.42578125" style="290" customWidth="1"/>
    <col min="10246" max="10246" width="8.85546875" style="290" bestFit="1" customWidth="1"/>
    <col min="10247" max="10247" width="7.42578125" style="290" customWidth="1"/>
    <col min="10248" max="10249" width="8.85546875" style="290"/>
    <col min="10250" max="10250" width="0" style="290" hidden="1" customWidth="1"/>
    <col min="10251" max="10496" width="8.85546875" style="290"/>
    <col min="10497" max="10497" width="66.85546875" style="290" customWidth="1"/>
    <col min="10498" max="10498" width="4" style="290" bestFit="1" customWidth="1"/>
    <col min="10499" max="10499" width="6.42578125" style="290" bestFit="1" customWidth="1"/>
    <col min="10500" max="10500" width="8.85546875" style="290" bestFit="1" customWidth="1"/>
    <col min="10501" max="10501" width="8.42578125" style="290" customWidth="1"/>
    <col min="10502" max="10502" width="8.85546875" style="290" bestFit="1" customWidth="1"/>
    <col min="10503" max="10503" width="7.42578125" style="290" customWidth="1"/>
    <col min="10504" max="10505" width="8.85546875" style="290"/>
    <col min="10506" max="10506" width="0" style="290" hidden="1" customWidth="1"/>
    <col min="10507" max="10752" width="8.85546875" style="290"/>
    <col min="10753" max="10753" width="66.85546875" style="290" customWidth="1"/>
    <col min="10754" max="10754" width="4" style="290" bestFit="1" customWidth="1"/>
    <col min="10755" max="10755" width="6.42578125" style="290" bestFit="1" customWidth="1"/>
    <col min="10756" max="10756" width="8.85546875" style="290" bestFit="1" customWidth="1"/>
    <col min="10757" max="10757" width="8.42578125" style="290" customWidth="1"/>
    <col min="10758" max="10758" width="8.85546875" style="290" bestFit="1" customWidth="1"/>
    <col min="10759" max="10759" width="7.42578125" style="290" customWidth="1"/>
    <col min="10760" max="10761" width="8.85546875" style="290"/>
    <col min="10762" max="10762" width="0" style="290" hidden="1" customWidth="1"/>
    <col min="10763" max="11008" width="8.85546875" style="290"/>
    <col min="11009" max="11009" width="66.85546875" style="290" customWidth="1"/>
    <col min="11010" max="11010" width="4" style="290" bestFit="1" customWidth="1"/>
    <col min="11011" max="11011" width="6.42578125" style="290" bestFit="1" customWidth="1"/>
    <col min="11012" max="11012" width="8.85546875" style="290" bestFit="1" customWidth="1"/>
    <col min="11013" max="11013" width="8.42578125" style="290" customWidth="1"/>
    <col min="11014" max="11014" width="8.85546875" style="290" bestFit="1" customWidth="1"/>
    <col min="11015" max="11015" width="7.42578125" style="290" customWidth="1"/>
    <col min="11016" max="11017" width="8.85546875" style="290"/>
    <col min="11018" max="11018" width="0" style="290" hidden="1" customWidth="1"/>
    <col min="11019" max="11264" width="8.85546875" style="290"/>
    <col min="11265" max="11265" width="66.85546875" style="290" customWidth="1"/>
    <col min="11266" max="11266" width="4" style="290" bestFit="1" customWidth="1"/>
    <col min="11267" max="11267" width="6.42578125" style="290" bestFit="1" customWidth="1"/>
    <col min="11268" max="11268" width="8.85546875" style="290" bestFit="1" customWidth="1"/>
    <col min="11269" max="11269" width="8.42578125" style="290" customWidth="1"/>
    <col min="11270" max="11270" width="8.85546875" style="290" bestFit="1" customWidth="1"/>
    <col min="11271" max="11271" width="7.42578125" style="290" customWidth="1"/>
    <col min="11272" max="11273" width="8.85546875" style="290"/>
    <col min="11274" max="11274" width="0" style="290" hidden="1" customWidth="1"/>
    <col min="11275" max="11520" width="8.85546875" style="290"/>
    <col min="11521" max="11521" width="66.85546875" style="290" customWidth="1"/>
    <col min="11522" max="11522" width="4" style="290" bestFit="1" customWidth="1"/>
    <col min="11523" max="11523" width="6.42578125" style="290" bestFit="1" customWidth="1"/>
    <col min="11524" max="11524" width="8.85546875" style="290" bestFit="1" customWidth="1"/>
    <col min="11525" max="11525" width="8.42578125" style="290" customWidth="1"/>
    <col min="11526" max="11526" width="8.85546875" style="290" bestFit="1" customWidth="1"/>
    <col min="11527" max="11527" width="7.42578125" style="290" customWidth="1"/>
    <col min="11528" max="11529" width="8.85546875" style="290"/>
    <col min="11530" max="11530" width="0" style="290" hidden="1" customWidth="1"/>
    <col min="11531" max="11776" width="8.85546875" style="290"/>
    <col min="11777" max="11777" width="66.85546875" style="290" customWidth="1"/>
    <col min="11778" max="11778" width="4" style="290" bestFit="1" customWidth="1"/>
    <col min="11779" max="11779" width="6.42578125" style="290" bestFit="1" customWidth="1"/>
    <col min="11780" max="11780" width="8.85546875" style="290" bestFit="1" customWidth="1"/>
    <col min="11781" max="11781" width="8.42578125" style="290" customWidth="1"/>
    <col min="11782" max="11782" width="8.85546875" style="290" bestFit="1" customWidth="1"/>
    <col min="11783" max="11783" width="7.42578125" style="290" customWidth="1"/>
    <col min="11784" max="11785" width="8.85546875" style="290"/>
    <col min="11786" max="11786" width="0" style="290" hidden="1" customWidth="1"/>
    <col min="11787" max="12032" width="8.85546875" style="290"/>
    <col min="12033" max="12033" width="66.85546875" style="290" customWidth="1"/>
    <col min="12034" max="12034" width="4" style="290" bestFit="1" customWidth="1"/>
    <col min="12035" max="12035" width="6.42578125" style="290" bestFit="1" customWidth="1"/>
    <col min="12036" max="12036" width="8.85546875" style="290" bestFit="1" customWidth="1"/>
    <col min="12037" max="12037" width="8.42578125" style="290" customWidth="1"/>
    <col min="12038" max="12038" width="8.85546875" style="290" bestFit="1" customWidth="1"/>
    <col min="12039" max="12039" width="7.42578125" style="290" customWidth="1"/>
    <col min="12040" max="12041" width="8.85546875" style="290"/>
    <col min="12042" max="12042" width="0" style="290" hidden="1" customWidth="1"/>
    <col min="12043" max="12288" width="8.85546875" style="290"/>
    <col min="12289" max="12289" width="66.85546875" style="290" customWidth="1"/>
    <col min="12290" max="12290" width="4" style="290" bestFit="1" customWidth="1"/>
    <col min="12291" max="12291" width="6.42578125" style="290" bestFit="1" customWidth="1"/>
    <col min="12292" max="12292" width="8.85546875" style="290" bestFit="1" customWidth="1"/>
    <col min="12293" max="12293" width="8.42578125" style="290" customWidth="1"/>
    <col min="12294" max="12294" width="8.85546875" style="290" bestFit="1" customWidth="1"/>
    <col min="12295" max="12295" width="7.42578125" style="290" customWidth="1"/>
    <col min="12296" max="12297" width="8.85546875" style="290"/>
    <col min="12298" max="12298" width="0" style="290" hidden="1" customWidth="1"/>
    <col min="12299" max="12544" width="8.85546875" style="290"/>
    <col min="12545" max="12545" width="66.85546875" style="290" customWidth="1"/>
    <col min="12546" max="12546" width="4" style="290" bestFit="1" customWidth="1"/>
    <col min="12547" max="12547" width="6.42578125" style="290" bestFit="1" customWidth="1"/>
    <col min="12548" max="12548" width="8.85546875" style="290" bestFit="1" customWidth="1"/>
    <col min="12549" max="12549" width="8.42578125" style="290" customWidth="1"/>
    <col min="12550" max="12550" width="8.85546875" style="290" bestFit="1" customWidth="1"/>
    <col min="12551" max="12551" width="7.42578125" style="290" customWidth="1"/>
    <col min="12552" max="12553" width="8.85546875" style="290"/>
    <col min="12554" max="12554" width="0" style="290" hidden="1" customWidth="1"/>
    <col min="12555" max="12800" width="8.85546875" style="290"/>
    <col min="12801" max="12801" width="66.85546875" style="290" customWidth="1"/>
    <col min="12802" max="12802" width="4" style="290" bestFit="1" customWidth="1"/>
    <col min="12803" max="12803" width="6.42578125" style="290" bestFit="1" customWidth="1"/>
    <col min="12804" max="12804" width="8.85546875" style="290" bestFit="1" customWidth="1"/>
    <col min="12805" max="12805" width="8.42578125" style="290" customWidth="1"/>
    <col min="12806" max="12806" width="8.85546875" style="290" bestFit="1" customWidth="1"/>
    <col min="12807" max="12807" width="7.42578125" style="290" customWidth="1"/>
    <col min="12808" max="12809" width="8.85546875" style="290"/>
    <col min="12810" max="12810" width="0" style="290" hidden="1" customWidth="1"/>
    <col min="12811" max="13056" width="8.85546875" style="290"/>
    <col min="13057" max="13057" width="66.85546875" style="290" customWidth="1"/>
    <col min="13058" max="13058" width="4" style="290" bestFit="1" customWidth="1"/>
    <col min="13059" max="13059" width="6.42578125" style="290" bestFit="1" customWidth="1"/>
    <col min="13060" max="13060" width="8.85546875" style="290" bestFit="1" customWidth="1"/>
    <col min="13061" max="13061" width="8.42578125" style="290" customWidth="1"/>
    <col min="13062" max="13062" width="8.85546875" style="290" bestFit="1" customWidth="1"/>
    <col min="13063" max="13063" width="7.42578125" style="290" customWidth="1"/>
    <col min="13064" max="13065" width="8.85546875" style="290"/>
    <col min="13066" max="13066" width="0" style="290" hidden="1" customWidth="1"/>
    <col min="13067" max="13312" width="8.85546875" style="290"/>
    <col min="13313" max="13313" width="66.85546875" style="290" customWidth="1"/>
    <col min="13314" max="13314" width="4" style="290" bestFit="1" customWidth="1"/>
    <col min="13315" max="13315" width="6.42578125" style="290" bestFit="1" customWidth="1"/>
    <col min="13316" max="13316" width="8.85546875" style="290" bestFit="1" customWidth="1"/>
    <col min="13317" max="13317" width="8.42578125" style="290" customWidth="1"/>
    <col min="13318" max="13318" width="8.85546875" style="290" bestFit="1" customWidth="1"/>
    <col min="13319" max="13319" width="7.42578125" style="290" customWidth="1"/>
    <col min="13320" max="13321" width="8.85546875" style="290"/>
    <col min="13322" max="13322" width="0" style="290" hidden="1" customWidth="1"/>
    <col min="13323" max="13568" width="8.85546875" style="290"/>
    <col min="13569" max="13569" width="66.85546875" style="290" customWidth="1"/>
    <col min="13570" max="13570" width="4" style="290" bestFit="1" customWidth="1"/>
    <col min="13571" max="13571" width="6.42578125" style="290" bestFit="1" customWidth="1"/>
    <col min="13572" max="13572" width="8.85546875" style="290" bestFit="1" customWidth="1"/>
    <col min="13573" max="13573" width="8.42578125" style="290" customWidth="1"/>
    <col min="13574" max="13574" width="8.85546875" style="290" bestFit="1" customWidth="1"/>
    <col min="13575" max="13575" width="7.42578125" style="290" customWidth="1"/>
    <col min="13576" max="13577" width="8.85546875" style="290"/>
    <col min="13578" max="13578" width="0" style="290" hidden="1" customWidth="1"/>
    <col min="13579" max="13824" width="8.85546875" style="290"/>
    <col min="13825" max="13825" width="66.85546875" style="290" customWidth="1"/>
    <col min="13826" max="13826" width="4" style="290" bestFit="1" customWidth="1"/>
    <col min="13827" max="13827" width="6.42578125" style="290" bestFit="1" customWidth="1"/>
    <col min="13828" max="13828" width="8.85546875" style="290" bestFit="1" customWidth="1"/>
    <col min="13829" max="13829" width="8.42578125" style="290" customWidth="1"/>
    <col min="13830" max="13830" width="8.85546875" style="290" bestFit="1" customWidth="1"/>
    <col min="13831" max="13831" width="7.42578125" style="290" customWidth="1"/>
    <col min="13832" max="13833" width="8.85546875" style="290"/>
    <col min="13834" max="13834" width="0" style="290" hidden="1" customWidth="1"/>
    <col min="13835" max="14080" width="8.85546875" style="290"/>
    <col min="14081" max="14081" width="66.85546875" style="290" customWidth="1"/>
    <col min="14082" max="14082" width="4" style="290" bestFit="1" customWidth="1"/>
    <col min="14083" max="14083" width="6.42578125" style="290" bestFit="1" customWidth="1"/>
    <col min="14084" max="14084" width="8.85546875" style="290" bestFit="1" customWidth="1"/>
    <col min="14085" max="14085" width="8.42578125" style="290" customWidth="1"/>
    <col min="14086" max="14086" width="8.85546875" style="290" bestFit="1" customWidth="1"/>
    <col min="14087" max="14087" width="7.42578125" style="290" customWidth="1"/>
    <col min="14088" max="14089" width="8.85546875" style="290"/>
    <col min="14090" max="14090" width="0" style="290" hidden="1" customWidth="1"/>
    <col min="14091" max="14336" width="8.85546875" style="290"/>
    <col min="14337" max="14337" width="66.85546875" style="290" customWidth="1"/>
    <col min="14338" max="14338" width="4" style="290" bestFit="1" customWidth="1"/>
    <col min="14339" max="14339" width="6.42578125" style="290" bestFit="1" customWidth="1"/>
    <col min="14340" max="14340" width="8.85546875" style="290" bestFit="1" customWidth="1"/>
    <col min="14341" max="14341" width="8.42578125" style="290" customWidth="1"/>
    <col min="14342" max="14342" width="8.85546875" style="290" bestFit="1" customWidth="1"/>
    <col min="14343" max="14343" width="7.42578125" style="290" customWidth="1"/>
    <col min="14344" max="14345" width="8.85546875" style="290"/>
    <col min="14346" max="14346" width="0" style="290" hidden="1" customWidth="1"/>
    <col min="14347" max="14592" width="8.85546875" style="290"/>
    <col min="14593" max="14593" width="66.85546875" style="290" customWidth="1"/>
    <col min="14594" max="14594" width="4" style="290" bestFit="1" customWidth="1"/>
    <col min="14595" max="14595" width="6.42578125" style="290" bestFit="1" customWidth="1"/>
    <col min="14596" max="14596" width="8.85546875" style="290" bestFit="1" customWidth="1"/>
    <col min="14597" max="14597" width="8.42578125" style="290" customWidth="1"/>
    <col min="14598" max="14598" width="8.85546875" style="290" bestFit="1" customWidth="1"/>
    <col min="14599" max="14599" width="7.42578125" style="290" customWidth="1"/>
    <col min="14600" max="14601" width="8.85546875" style="290"/>
    <col min="14602" max="14602" width="0" style="290" hidden="1" customWidth="1"/>
    <col min="14603" max="14848" width="8.85546875" style="290"/>
    <col min="14849" max="14849" width="66.85546875" style="290" customWidth="1"/>
    <col min="14850" max="14850" width="4" style="290" bestFit="1" customWidth="1"/>
    <col min="14851" max="14851" width="6.42578125" style="290" bestFit="1" customWidth="1"/>
    <col min="14852" max="14852" width="8.85546875" style="290" bestFit="1" customWidth="1"/>
    <col min="14853" max="14853" width="8.42578125" style="290" customWidth="1"/>
    <col min="14854" max="14854" width="8.85546875" style="290" bestFit="1" customWidth="1"/>
    <col min="14855" max="14855" width="7.42578125" style="290" customWidth="1"/>
    <col min="14856" max="14857" width="8.85546875" style="290"/>
    <col min="14858" max="14858" width="0" style="290" hidden="1" customWidth="1"/>
    <col min="14859" max="15104" width="8.85546875" style="290"/>
    <col min="15105" max="15105" width="66.85546875" style="290" customWidth="1"/>
    <col min="15106" max="15106" width="4" style="290" bestFit="1" customWidth="1"/>
    <col min="15107" max="15107" width="6.42578125" style="290" bestFit="1" customWidth="1"/>
    <col min="15108" max="15108" width="8.85546875" style="290" bestFit="1" customWidth="1"/>
    <col min="15109" max="15109" width="8.42578125" style="290" customWidth="1"/>
    <col min="15110" max="15110" width="8.85546875" style="290" bestFit="1" customWidth="1"/>
    <col min="15111" max="15111" width="7.42578125" style="290" customWidth="1"/>
    <col min="15112" max="15113" width="8.85546875" style="290"/>
    <col min="15114" max="15114" width="0" style="290" hidden="1" customWidth="1"/>
    <col min="15115" max="15360" width="8.85546875" style="290"/>
    <col min="15361" max="15361" width="66.85546875" style="290" customWidth="1"/>
    <col min="15362" max="15362" width="4" style="290" bestFit="1" customWidth="1"/>
    <col min="15363" max="15363" width="6.42578125" style="290" bestFit="1" customWidth="1"/>
    <col min="15364" max="15364" width="8.85546875" style="290" bestFit="1" customWidth="1"/>
    <col min="15365" max="15365" width="8.42578125" style="290" customWidth="1"/>
    <col min="15366" max="15366" width="8.85546875" style="290" bestFit="1" customWidth="1"/>
    <col min="15367" max="15367" width="7.42578125" style="290" customWidth="1"/>
    <col min="15368" max="15369" width="8.85546875" style="290"/>
    <col min="15370" max="15370" width="0" style="290" hidden="1" customWidth="1"/>
    <col min="15371" max="15616" width="8.85546875" style="290"/>
    <col min="15617" max="15617" width="66.85546875" style="290" customWidth="1"/>
    <col min="15618" max="15618" width="4" style="290" bestFit="1" customWidth="1"/>
    <col min="15619" max="15619" width="6.42578125" style="290" bestFit="1" customWidth="1"/>
    <col min="15620" max="15620" width="8.85546875" style="290" bestFit="1" customWidth="1"/>
    <col min="15621" max="15621" width="8.42578125" style="290" customWidth="1"/>
    <col min="15622" max="15622" width="8.85546875" style="290" bestFit="1" customWidth="1"/>
    <col min="15623" max="15623" width="7.42578125" style="290" customWidth="1"/>
    <col min="15624" max="15625" width="8.85546875" style="290"/>
    <col min="15626" max="15626" width="0" style="290" hidden="1" customWidth="1"/>
    <col min="15627" max="15872" width="8.85546875" style="290"/>
    <col min="15873" max="15873" width="66.85546875" style="290" customWidth="1"/>
    <col min="15874" max="15874" width="4" style="290" bestFit="1" customWidth="1"/>
    <col min="15875" max="15875" width="6.42578125" style="290" bestFit="1" customWidth="1"/>
    <col min="15876" max="15876" width="8.85546875" style="290" bestFit="1" customWidth="1"/>
    <col min="15877" max="15877" width="8.42578125" style="290" customWidth="1"/>
    <col min="15878" max="15878" width="8.85546875" style="290" bestFit="1" customWidth="1"/>
    <col min="15879" max="15879" width="7.42578125" style="290" customWidth="1"/>
    <col min="15880" max="15881" width="8.85546875" style="290"/>
    <col min="15882" max="15882" width="0" style="290" hidden="1" customWidth="1"/>
    <col min="15883" max="16128" width="8.85546875" style="290"/>
    <col min="16129" max="16129" width="66.85546875" style="290" customWidth="1"/>
    <col min="16130" max="16130" width="4" style="290" bestFit="1" customWidth="1"/>
    <col min="16131" max="16131" width="6.42578125" style="290" bestFit="1" customWidth="1"/>
    <col min="16132" max="16132" width="8.85546875" style="290" bestFit="1" customWidth="1"/>
    <col min="16133" max="16133" width="8.42578125" style="290" customWidth="1"/>
    <col min="16134" max="16134" width="8.85546875" style="290" bestFit="1" customWidth="1"/>
    <col min="16135" max="16135" width="7.42578125" style="290" customWidth="1"/>
    <col min="16136" max="16137" width="8.85546875" style="290"/>
    <col min="16138" max="16138" width="0" style="290" hidden="1" customWidth="1"/>
    <col min="16139" max="16384" width="8.85546875" style="290"/>
  </cols>
  <sheetData>
    <row r="1" spans="1:9" ht="31.5" customHeight="1" thickBot="1">
      <c r="A1" s="239" t="s">
        <v>65</v>
      </c>
      <c r="B1" s="240" t="s">
        <v>338</v>
      </c>
      <c r="C1" s="241" t="s">
        <v>339</v>
      </c>
      <c r="D1" s="242" t="s">
        <v>3044</v>
      </c>
      <c r="E1" s="242" t="s">
        <v>340</v>
      </c>
      <c r="F1" s="242" t="s">
        <v>3045</v>
      </c>
      <c r="G1" s="243" t="s">
        <v>341</v>
      </c>
      <c r="H1" s="244"/>
      <c r="I1" s="245"/>
    </row>
    <row r="2" spans="1:9">
      <c r="A2" s="247" t="s">
        <v>342</v>
      </c>
      <c r="B2" s="248" t="s">
        <v>307</v>
      </c>
      <c r="C2" s="249"/>
      <c r="D2" s="250"/>
      <c r="E2" s="250"/>
      <c r="F2" s="250"/>
      <c r="G2" s="251"/>
      <c r="H2" s="252"/>
      <c r="I2" s="245"/>
    </row>
    <row r="3" spans="1:9">
      <c r="A3" s="253" t="s">
        <v>343</v>
      </c>
      <c r="B3" s="254" t="s">
        <v>307</v>
      </c>
      <c r="C3" s="255"/>
      <c r="D3" s="256"/>
      <c r="E3" s="256"/>
      <c r="F3" s="256"/>
      <c r="G3" s="257"/>
      <c r="H3" s="252"/>
      <c r="I3" s="245"/>
    </row>
    <row r="4" spans="1:9">
      <c r="A4" s="258" t="s">
        <v>344</v>
      </c>
      <c r="B4" s="259" t="s">
        <v>307</v>
      </c>
      <c r="C4" s="260"/>
      <c r="D4" s="261"/>
      <c r="E4" s="261"/>
      <c r="F4" s="261"/>
      <c r="G4" s="262"/>
      <c r="H4" s="252"/>
      <c r="I4" s="245"/>
    </row>
    <row r="5" spans="1:9">
      <c r="A5" s="263" t="s">
        <v>345</v>
      </c>
      <c r="B5" s="264" t="s">
        <v>225</v>
      </c>
      <c r="C5" s="265">
        <v>1</v>
      </c>
      <c r="D5" s="1134">
        <v>0</v>
      </c>
      <c r="E5" s="266">
        <f>C5*D5</f>
        <v>0</v>
      </c>
      <c r="F5" s="1134">
        <v>0</v>
      </c>
      <c r="G5" s="267">
        <f>C5*F5</f>
        <v>0</v>
      </c>
      <c r="H5" s="252"/>
      <c r="I5" s="245"/>
    </row>
    <row r="6" spans="1:9">
      <c r="A6" s="258" t="s">
        <v>346</v>
      </c>
      <c r="B6" s="259" t="s">
        <v>307</v>
      </c>
      <c r="C6" s="268"/>
      <c r="D6" s="269"/>
      <c r="E6" s="269"/>
      <c r="F6" s="269"/>
      <c r="G6" s="270"/>
      <c r="H6" s="252"/>
      <c r="I6" s="245"/>
    </row>
    <row r="7" spans="1:9">
      <c r="A7" s="263" t="s">
        <v>347</v>
      </c>
      <c r="B7" s="264" t="s">
        <v>225</v>
      </c>
      <c r="C7" s="265">
        <v>1</v>
      </c>
      <c r="D7" s="1134">
        <v>0</v>
      </c>
      <c r="E7" s="266">
        <f>C7*D7</f>
        <v>0</v>
      </c>
      <c r="F7" s="1134">
        <v>0</v>
      </c>
      <c r="G7" s="267">
        <f>C7*F7</f>
        <v>0</v>
      </c>
      <c r="H7" s="252"/>
      <c r="I7" s="245"/>
    </row>
    <row r="8" spans="1:9">
      <c r="A8" s="263" t="s">
        <v>348</v>
      </c>
      <c r="B8" s="264" t="s">
        <v>225</v>
      </c>
      <c r="C8" s="265">
        <v>1</v>
      </c>
      <c r="D8" s="1134">
        <v>0</v>
      </c>
      <c r="E8" s="266">
        <f>C8*D8</f>
        <v>0</v>
      </c>
      <c r="F8" s="1134">
        <v>0</v>
      </c>
      <c r="G8" s="267">
        <f>C8*F8</f>
        <v>0</v>
      </c>
      <c r="H8" s="252"/>
      <c r="I8" s="245"/>
    </row>
    <row r="9" spans="1:9">
      <c r="A9" s="258" t="s">
        <v>349</v>
      </c>
      <c r="B9" s="259" t="s">
        <v>307</v>
      </c>
      <c r="C9" s="260"/>
      <c r="D9" s="261"/>
      <c r="E9" s="261"/>
      <c r="F9" s="261"/>
      <c r="G9" s="262"/>
      <c r="H9" s="252"/>
      <c r="I9" s="245"/>
    </row>
    <row r="10" spans="1:9">
      <c r="A10" s="263" t="s">
        <v>350</v>
      </c>
      <c r="B10" s="264" t="s">
        <v>225</v>
      </c>
      <c r="C10" s="265">
        <v>3</v>
      </c>
      <c r="D10" s="1134">
        <v>0</v>
      </c>
      <c r="E10" s="266">
        <f>C10*D10</f>
        <v>0</v>
      </c>
      <c r="F10" s="1134">
        <v>0</v>
      </c>
      <c r="G10" s="267">
        <f>C10*F10</f>
        <v>0</v>
      </c>
      <c r="H10" s="252"/>
      <c r="I10" s="245"/>
    </row>
    <row r="11" spans="1:9">
      <c r="A11" s="258" t="s">
        <v>351</v>
      </c>
      <c r="B11" s="259" t="s">
        <v>307</v>
      </c>
      <c r="C11" s="268"/>
      <c r="D11" s="269"/>
      <c r="E11" s="269"/>
      <c r="F11" s="269"/>
      <c r="G11" s="270"/>
      <c r="H11" s="252"/>
      <c r="I11" s="245"/>
    </row>
    <row r="12" spans="1:9">
      <c r="A12" s="263" t="s">
        <v>352</v>
      </c>
      <c r="B12" s="264" t="s">
        <v>225</v>
      </c>
      <c r="C12" s="265">
        <v>3</v>
      </c>
      <c r="D12" s="1134">
        <v>0</v>
      </c>
      <c r="E12" s="266">
        <f>C12*D12</f>
        <v>0</v>
      </c>
      <c r="F12" s="1134">
        <v>0</v>
      </c>
      <c r="G12" s="267">
        <f>C12*F12</f>
        <v>0</v>
      </c>
      <c r="H12" s="252"/>
      <c r="I12" s="245"/>
    </row>
    <row r="13" spans="1:9">
      <c r="A13" s="258" t="s">
        <v>353</v>
      </c>
      <c r="B13" s="259" t="s">
        <v>307</v>
      </c>
      <c r="C13" s="268"/>
      <c r="D13" s="269"/>
      <c r="E13" s="269"/>
      <c r="F13" s="269"/>
      <c r="G13" s="270"/>
      <c r="H13" s="252"/>
      <c r="I13" s="245"/>
    </row>
    <row r="14" spans="1:9">
      <c r="A14" s="263" t="s">
        <v>354</v>
      </c>
      <c r="B14" s="264" t="s">
        <v>225</v>
      </c>
      <c r="C14" s="265">
        <v>1</v>
      </c>
      <c r="D14" s="1134">
        <v>0</v>
      </c>
      <c r="E14" s="266">
        <f>C14*D14</f>
        <v>0</v>
      </c>
      <c r="F14" s="1134">
        <v>0</v>
      </c>
      <c r="G14" s="267">
        <f>C14*F14</f>
        <v>0</v>
      </c>
      <c r="H14" s="252"/>
      <c r="I14" s="245"/>
    </row>
    <row r="15" spans="1:9">
      <c r="A15" s="258" t="s">
        <v>355</v>
      </c>
      <c r="B15" s="259" t="s">
        <v>307</v>
      </c>
      <c r="C15" s="268"/>
      <c r="D15" s="269"/>
      <c r="E15" s="269"/>
      <c r="F15" s="269"/>
      <c r="G15" s="270"/>
      <c r="H15" s="252"/>
      <c r="I15" s="245"/>
    </row>
    <row r="16" spans="1:9">
      <c r="A16" s="263" t="s">
        <v>356</v>
      </c>
      <c r="B16" s="264" t="s">
        <v>225</v>
      </c>
      <c r="C16" s="265">
        <v>1</v>
      </c>
      <c r="D16" s="1134">
        <v>0</v>
      </c>
      <c r="E16" s="266">
        <f>C16*D16</f>
        <v>0</v>
      </c>
      <c r="F16" s="1134">
        <v>0</v>
      </c>
      <c r="G16" s="267">
        <f>C16*F16</f>
        <v>0</v>
      </c>
      <c r="H16" s="252"/>
      <c r="I16" s="245"/>
    </row>
    <row r="17" spans="1:9">
      <c r="A17" s="271" t="s">
        <v>357</v>
      </c>
      <c r="B17" s="272" t="s">
        <v>307</v>
      </c>
      <c r="C17" s="273"/>
      <c r="D17" s="274"/>
      <c r="E17" s="274"/>
      <c r="F17" s="274"/>
      <c r="G17" s="275"/>
      <c r="H17" s="252"/>
      <c r="I17" s="245"/>
    </row>
    <row r="18" spans="1:9" ht="26.25">
      <c r="A18" s="258" t="s">
        <v>358</v>
      </c>
      <c r="B18" s="259" t="s">
        <v>307</v>
      </c>
      <c r="C18" s="260"/>
      <c r="D18" s="261"/>
      <c r="E18" s="261"/>
      <c r="F18" s="261"/>
      <c r="G18" s="262"/>
      <c r="H18" s="252"/>
      <c r="I18" s="245"/>
    </row>
    <row r="19" spans="1:9">
      <c r="A19" s="263" t="s">
        <v>359</v>
      </c>
      <c r="B19" s="264" t="s">
        <v>225</v>
      </c>
      <c r="C19" s="265">
        <v>1</v>
      </c>
      <c r="D19" s="1134">
        <v>0</v>
      </c>
      <c r="E19" s="266">
        <f>C19*D19</f>
        <v>0</v>
      </c>
      <c r="F19" s="1134">
        <v>0</v>
      </c>
      <c r="G19" s="267">
        <f>C19*F19</f>
        <v>0</v>
      </c>
      <c r="H19" s="252"/>
      <c r="I19" s="245"/>
    </row>
    <row r="20" spans="1:9">
      <c r="A20" s="263" t="s">
        <v>360</v>
      </c>
      <c r="B20" s="264" t="s">
        <v>225</v>
      </c>
      <c r="C20" s="265">
        <v>1</v>
      </c>
      <c r="D20" s="1134">
        <v>0</v>
      </c>
      <c r="E20" s="266">
        <f>C20*D20</f>
        <v>0</v>
      </c>
      <c r="F20" s="1134">
        <v>0</v>
      </c>
      <c r="G20" s="267">
        <f>C20*F20</f>
        <v>0</v>
      </c>
      <c r="H20" s="252"/>
      <c r="I20" s="245"/>
    </row>
    <row r="21" spans="1:9">
      <c r="A21" s="258" t="s">
        <v>361</v>
      </c>
      <c r="B21" s="259" t="s">
        <v>307</v>
      </c>
      <c r="C21" s="268"/>
      <c r="D21" s="269"/>
      <c r="E21" s="269"/>
      <c r="F21" s="269"/>
      <c r="G21" s="270"/>
      <c r="H21" s="252"/>
      <c r="I21" s="245"/>
    </row>
    <row r="22" spans="1:9" ht="24.75">
      <c r="A22" s="263" t="s">
        <v>362</v>
      </c>
      <c r="B22" s="264" t="s">
        <v>225</v>
      </c>
      <c r="C22" s="265">
        <v>1</v>
      </c>
      <c r="D22" s="1134">
        <v>0</v>
      </c>
      <c r="E22" s="266">
        <f>C22*D22</f>
        <v>0</v>
      </c>
      <c r="F22" s="1134">
        <v>0</v>
      </c>
      <c r="G22" s="267">
        <f>C22*F22</f>
        <v>0</v>
      </c>
      <c r="H22" s="252"/>
      <c r="I22" s="245"/>
    </row>
    <row r="23" spans="1:9">
      <c r="A23" s="263" t="s">
        <v>363</v>
      </c>
      <c r="B23" s="264" t="s">
        <v>225</v>
      </c>
      <c r="C23" s="265">
        <v>1</v>
      </c>
      <c r="D23" s="1134">
        <v>0</v>
      </c>
      <c r="E23" s="266">
        <f>C23*D23</f>
        <v>0</v>
      </c>
      <c r="F23" s="1134">
        <v>0</v>
      </c>
      <c r="G23" s="267">
        <f>C23*F23</f>
        <v>0</v>
      </c>
      <c r="H23" s="252"/>
      <c r="I23" s="245"/>
    </row>
    <row r="24" spans="1:9">
      <c r="A24" s="271" t="s">
        <v>364</v>
      </c>
      <c r="B24" s="272" t="s">
        <v>307</v>
      </c>
      <c r="C24" s="273"/>
      <c r="D24" s="274"/>
      <c r="E24" s="274"/>
      <c r="F24" s="274"/>
      <c r="G24" s="275"/>
      <c r="H24" s="252"/>
      <c r="I24" s="245"/>
    </row>
    <row r="25" spans="1:9">
      <c r="A25" s="263" t="s">
        <v>365</v>
      </c>
      <c r="B25" s="264" t="s">
        <v>225</v>
      </c>
      <c r="C25" s="265">
        <v>1</v>
      </c>
      <c r="D25" s="266">
        <v>0</v>
      </c>
      <c r="E25" s="266">
        <f>C25*D25</f>
        <v>0</v>
      </c>
      <c r="F25" s="1134">
        <v>0</v>
      </c>
      <c r="G25" s="267">
        <f>C25*F25</f>
        <v>0</v>
      </c>
      <c r="H25" s="252"/>
      <c r="I25" s="245"/>
    </row>
    <row r="26" spans="1:9">
      <c r="A26" s="263" t="s">
        <v>366</v>
      </c>
      <c r="B26" s="264" t="s">
        <v>225</v>
      </c>
      <c r="C26" s="265">
        <v>1</v>
      </c>
      <c r="D26" s="266">
        <v>0</v>
      </c>
      <c r="E26" s="266">
        <f>C26*D26</f>
        <v>0</v>
      </c>
      <c r="F26" s="1134">
        <v>0</v>
      </c>
      <c r="G26" s="267">
        <f>C26*F26</f>
        <v>0</v>
      </c>
      <c r="H26" s="252"/>
      <c r="I26" s="245"/>
    </row>
    <row r="27" spans="1:9">
      <c r="A27" s="263" t="s">
        <v>367</v>
      </c>
      <c r="B27" s="264" t="s">
        <v>225</v>
      </c>
      <c r="C27" s="265">
        <v>1</v>
      </c>
      <c r="D27" s="266">
        <v>0</v>
      </c>
      <c r="E27" s="266">
        <f>C27*D27</f>
        <v>0</v>
      </c>
      <c r="F27" s="1134">
        <v>0</v>
      </c>
      <c r="G27" s="267">
        <f>C27*F27</f>
        <v>0</v>
      </c>
      <c r="H27" s="252"/>
      <c r="I27" s="245"/>
    </row>
    <row r="28" spans="1:9">
      <c r="A28" s="271" t="s">
        <v>368</v>
      </c>
      <c r="B28" s="272" t="s">
        <v>307</v>
      </c>
      <c r="C28" s="273"/>
      <c r="D28" s="274"/>
      <c r="E28" s="274"/>
      <c r="F28" s="274"/>
      <c r="G28" s="275"/>
      <c r="H28" s="252"/>
      <c r="I28" s="245"/>
    </row>
    <row r="29" spans="1:9">
      <c r="A29" s="263" t="s">
        <v>369</v>
      </c>
      <c r="B29" s="264" t="s">
        <v>225</v>
      </c>
      <c r="C29" s="265">
        <v>1</v>
      </c>
      <c r="D29" s="266">
        <v>0</v>
      </c>
      <c r="E29" s="266">
        <f>C29*D29</f>
        <v>0</v>
      </c>
      <c r="F29" s="1134">
        <v>0</v>
      </c>
      <c r="G29" s="267">
        <f>C29*F29</f>
        <v>0</v>
      </c>
      <c r="H29" s="252"/>
      <c r="I29" s="245"/>
    </row>
    <row r="30" spans="1:9">
      <c r="A30" s="271" t="s">
        <v>370</v>
      </c>
      <c r="B30" s="272" t="s">
        <v>307</v>
      </c>
      <c r="C30" s="273"/>
      <c r="D30" s="274"/>
      <c r="E30" s="274"/>
      <c r="F30" s="274"/>
      <c r="G30" s="275"/>
      <c r="H30" s="252"/>
      <c r="I30" s="245"/>
    </row>
    <row r="31" spans="1:9">
      <c r="A31" s="263" t="s">
        <v>371</v>
      </c>
      <c r="B31" s="264" t="s">
        <v>225</v>
      </c>
      <c r="C31" s="265">
        <v>3</v>
      </c>
      <c r="D31" s="1134">
        <v>0</v>
      </c>
      <c r="E31" s="266">
        <f>C31*D31</f>
        <v>0</v>
      </c>
      <c r="F31" s="1134">
        <v>0</v>
      </c>
      <c r="G31" s="267">
        <f>C31*F31</f>
        <v>0</v>
      </c>
      <c r="H31" s="252"/>
      <c r="I31" s="245"/>
    </row>
    <row r="32" spans="1:9">
      <c r="A32" s="263" t="s">
        <v>372</v>
      </c>
      <c r="B32" s="264" t="s">
        <v>225</v>
      </c>
      <c r="C32" s="265">
        <v>2</v>
      </c>
      <c r="D32" s="1134">
        <v>0</v>
      </c>
      <c r="E32" s="266">
        <f>C32*D32</f>
        <v>0</v>
      </c>
      <c r="F32" s="1134">
        <v>0</v>
      </c>
      <c r="G32" s="267">
        <f>C32*F32</f>
        <v>0</v>
      </c>
      <c r="H32" s="252"/>
      <c r="I32" s="245"/>
    </row>
    <row r="33" spans="1:9">
      <c r="A33" s="276" t="s">
        <v>373</v>
      </c>
      <c r="B33" s="277" t="s">
        <v>307</v>
      </c>
      <c r="C33" s="278"/>
      <c r="D33" s="279"/>
      <c r="E33" s="279">
        <f>SUM(E3:E32)</f>
        <v>0</v>
      </c>
      <c r="F33" s="279"/>
      <c r="G33" s="280">
        <f>SUM(G3:G32)</f>
        <v>0</v>
      </c>
      <c r="H33" s="252"/>
      <c r="I33" s="1130"/>
    </row>
    <row r="34" spans="1:9">
      <c r="A34" s="263" t="s">
        <v>307</v>
      </c>
      <c r="B34" s="264" t="s">
        <v>307</v>
      </c>
      <c r="C34" s="265"/>
      <c r="D34" s="266"/>
      <c r="E34" s="266"/>
      <c r="F34" s="266"/>
      <c r="G34" s="267"/>
      <c r="H34" s="252"/>
      <c r="I34" s="245"/>
    </row>
    <row r="35" spans="1:9">
      <c r="A35" s="276" t="s">
        <v>374</v>
      </c>
      <c r="B35" s="277" t="s">
        <v>307</v>
      </c>
      <c r="C35" s="278"/>
      <c r="D35" s="279"/>
      <c r="E35" s="279"/>
      <c r="F35" s="279"/>
      <c r="G35" s="280"/>
      <c r="H35" s="252"/>
      <c r="I35" s="245"/>
    </row>
    <row r="36" spans="1:9">
      <c r="A36" s="253" t="s">
        <v>343</v>
      </c>
      <c r="B36" s="254" t="s">
        <v>307</v>
      </c>
      <c r="C36" s="255"/>
      <c r="D36" s="256"/>
      <c r="E36" s="256"/>
      <c r="F36" s="256"/>
      <c r="G36" s="257"/>
      <c r="H36" s="252"/>
      <c r="I36" s="245"/>
    </row>
    <row r="37" spans="1:9">
      <c r="A37" s="263" t="s">
        <v>375</v>
      </c>
      <c r="B37" s="264" t="s">
        <v>307</v>
      </c>
      <c r="C37" s="265"/>
      <c r="D37" s="266"/>
      <c r="E37" s="266"/>
      <c r="F37" s="266"/>
      <c r="G37" s="267"/>
      <c r="H37" s="252"/>
      <c r="I37" s="245"/>
    </row>
    <row r="38" spans="1:9">
      <c r="A38" s="263" t="s">
        <v>376</v>
      </c>
      <c r="B38" s="264" t="s">
        <v>136</v>
      </c>
      <c r="C38" s="265">
        <v>120</v>
      </c>
      <c r="D38" s="1134">
        <v>0</v>
      </c>
      <c r="E38" s="266">
        <f>C38*D38</f>
        <v>0</v>
      </c>
      <c r="F38" s="1134">
        <v>0</v>
      </c>
      <c r="G38" s="267">
        <f>C38*F38</f>
        <v>0</v>
      </c>
      <c r="H38" s="252"/>
      <c r="I38" s="245"/>
    </row>
    <row r="39" spans="1:9">
      <c r="A39" s="263" t="s">
        <v>377</v>
      </c>
      <c r="B39" s="264" t="s">
        <v>136</v>
      </c>
      <c r="C39" s="265">
        <v>140</v>
      </c>
      <c r="D39" s="1134">
        <v>0</v>
      </c>
      <c r="E39" s="266">
        <f>C39*D39</f>
        <v>0</v>
      </c>
      <c r="F39" s="1134">
        <v>0</v>
      </c>
      <c r="G39" s="267">
        <f>C39*F39</f>
        <v>0</v>
      </c>
      <c r="H39" s="252"/>
      <c r="I39" s="245"/>
    </row>
    <row r="40" spans="1:9">
      <c r="A40" s="263" t="s">
        <v>378</v>
      </c>
      <c r="B40" s="264" t="s">
        <v>136</v>
      </c>
      <c r="C40" s="265">
        <v>40</v>
      </c>
      <c r="D40" s="1134">
        <v>0</v>
      </c>
      <c r="E40" s="266">
        <f>C40*D40</f>
        <v>0</v>
      </c>
      <c r="F40" s="1134">
        <v>0</v>
      </c>
      <c r="G40" s="267">
        <f>C40*F40</f>
        <v>0</v>
      </c>
      <c r="H40" s="252"/>
      <c r="I40" s="245"/>
    </row>
    <row r="41" spans="1:9">
      <c r="A41" s="263" t="s">
        <v>379</v>
      </c>
      <c r="B41" s="264" t="s">
        <v>307</v>
      </c>
      <c r="C41" s="265"/>
      <c r="D41" s="266"/>
      <c r="E41" s="266"/>
      <c r="F41" s="266"/>
      <c r="G41" s="267"/>
      <c r="H41" s="252"/>
      <c r="I41" s="245"/>
    </row>
    <row r="42" spans="1:9">
      <c r="A42" s="263" t="s">
        <v>380</v>
      </c>
      <c r="B42" s="264" t="s">
        <v>136</v>
      </c>
      <c r="C42" s="265">
        <v>120</v>
      </c>
      <c r="D42" s="1134">
        <v>0</v>
      </c>
      <c r="E42" s="266">
        <f t="shared" ref="E42:E50" si="0">C42*D42</f>
        <v>0</v>
      </c>
      <c r="F42" s="1134">
        <v>0</v>
      </c>
      <c r="G42" s="267">
        <f t="shared" ref="G42:G50" si="1">C42*F42</f>
        <v>0</v>
      </c>
      <c r="H42" s="252"/>
      <c r="I42" s="245"/>
    </row>
    <row r="43" spans="1:9">
      <c r="A43" s="263" t="s">
        <v>381</v>
      </c>
      <c r="B43" s="264" t="s">
        <v>136</v>
      </c>
      <c r="C43" s="265">
        <v>5</v>
      </c>
      <c r="D43" s="1134">
        <v>0</v>
      </c>
      <c r="E43" s="266">
        <f t="shared" si="0"/>
        <v>0</v>
      </c>
      <c r="F43" s="1134">
        <v>0</v>
      </c>
      <c r="G43" s="267">
        <f t="shared" si="1"/>
        <v>0</v>
      </c>
      <c r="H43" s="252"/>
      <c r="I43" s="245"/>
    </row>
    <row r="44" spans="1:9">
      <c r="A44" s="263" t="s">
        <v>382</v>
      </c>
      <c r="B44" s="264" t="s">
        <v>225</v>
      </c>
      <c r="C44" s="265">
        <v>5</v>
      </c>
      <c r="D44" s="1134">
        <v>0</v>
      </c>
      <c r="E44" s="266">
        <f t="shared" si="0"/>
        <v>0</v>
      </c>
      <c r="F44" s="1134">
        <v>0</v>
      </c>
      <c r="G44" s="267">
        <f t="shared" si="1"/>
        <v>0</v>
      </c>
      <c r="H44" s="252"/>
      <c r="I44" s="245"/>
    </row>
    <row r="45" spans="1:9">
      <c r="A45" s="263" t="s">
        <v>383</v>
      </c>
      <c r="B45" s="264" t="s">
        <v>225</v>
      </c>
      <c r="C45" s="265">
        <v>2</v>
      </c>
      <c r="D45" s="1134">
        <v>0</v>
      </c>
      <c r="E45" s="266">
        <f t="shared" si="0"/>
        <v>0</v>
      </c>
      <c r="F45" s="1134">
        <v>0</v>
      </c>
      <c r="G45" s="267">
        <f t="shared" si="1"/>
        <v>0</v>
      </c>
      <c r="H45" s="252"/>
      <c r="I45" s="245"/>
    </row>
    <row r="46" spans="1:9">
      <c r="A46" s="263" t="s">
        <v>384</v>
      </c>
      <c r="B46" s="264" t="s">
        <v>225</v>
      </c>
      <c r="C46" s="265">
        <v>2</v>
      </c>
      <c r="D46" s="1134">
        <v>0</v>
      </c>
      <c r="E46" s="266">
        <f t="shared" si="0"/>
        <v>0</v>
      </c>
      <c r="F46" s="1134">
        <v>0</v>
      </c>
      <c r="G46" s="267">
        <f t="shared" si="1"/>
        <v>0</v>
      </c>
      <c r="H46" s="252"/>
      <c r="I46" s="245"/>
    </row>
    <row r="47" spans="1:9">
      <c r="A47" s="263" t="s">
        <v>385</v>
      </c>
      <c r="B47" s="264" t="s">
        <v>225</v>
      </c>
      <c r="C47" s="265">
        <v>5</v>
      </c>
      <c r="D47" s="1134">
        <v>0</v>
      </c>
      <c r="E47" s="266">
        <f t="shared" si="0"/>
        <v>0</v>
      </c>
      <c r="F47" s="1134">
        <v>0</v>
      </c>
      <c r="G47" s="267">
        <f t="shared" si="1"/>
        <v>0</v>
      </c>
      <c r="H47" s="252"/>
      <c r="I47" s="245"/>
    </row>
    <row r="48" spans="1:9">
      <c r="A48" s="263" t="s">
        <v>386</v>
      </c>
      <c r="B48" s="264" t="s">
        <v>225</v>
      </c>
      <c r="C48" s="265">
        <v>20</v>
      </c>
      <c r="D48" s="1134">
        <v>0</v>
      </c>
      <c r="E48" s="266">
        <f t="shared" si="0"/>
        <v>0</v>
      </c>
      <c r="F48" s="1134">
        <v>0</v>
      </c>
      <c r="G48" s="267">
        <f t="shared" si="1"/>
        <v>0</v>
      </c>
      <c r="H48" s="252"/>
      <c r="I48" s="245"/>
    </row>
    <row r="49" spans="1:9">
      <c r="A49" s="263" t="s">
        <v>387</v>
      </c>
      <c r="B49" s="264" t="s">
        <v>225</v>
      </c>
      <c r="C49" s="265">
        <v>20</v>
      </c>
      <c r="D49" s="1134">
        <v>0</v>
      </c>
      <c r="E49" s="266">
        <f t="shared" si="0"/>
        <v>0</v>
      </c>
      <c r="F49" s="1134">
        <v>0</v>
      </c>
      <c r="G49" s="267">
        <f t="shared" si="1"/>
        <v>0</v>
      </c>
      <c r="H49" s="252"/>
      <c r="I49" s="245"/>
    </row>
    <row r="50" spans="1:9">
      <c r="A50" s="263" t="s">
        <v>388</v>
      </c>
      <c r="B50" s="264" t="s">
        <v>225</v>
      </c>
      <c r="C50" s="265">
        <v>20</v>
      </c>
      <c r="D50" s="1134">
        <v>0</v>
      </c>
      <c r="E50" s="266">
        <f t="shared" si="0"/>
        <v>0</v>
      </c>
      <c r="F50" s="1134">
        <v>0</v>
      </c>
      <c r="G50" s="267">
        <f t="shared" si="1"/>
        <v>0</v>
      </c>
      <c r="H50" s="252"/>
      <c r="I50" s="245"/>
    </row>
    <row r="51" spans="1:9">
      <c r="A51" s="258" t="s">
        <v>389</v>
      </c>
      <c r="B51" s="259" t="s">
        <v>307</v>
      </c>
      <c r="C51" s="260"/>
      <c r="D51" s="261"/>
      <c r="E51" s="261"/>
      <c r="F51" s="261"/>
      <c r="G51" s="262"/>
      <c r="H51" s="252"/>
      <c r="I51" s="245"/>
    </row>
    <row r="52" spans="1:9">
      <c r="A52" s="263" t="s">
        <v>390</v>
      </c>
      <c r="B52" s="264" t="s">
        <v>225</v>
      </c>
      <c r="C52" s="265">
        <v>50</v>
      </c>
      <c r="D52" s="1134">
        <v>0</v>
      </c>
      <c r="E52" s="266">
        <f>C52*D52</f>
        <v>0</v>
      </c>
      <c r="F52" s="1134">
        <v>0</v>
      </c>
      <c r="G52" s="267">
        <f>C52*F52</f>
        <v>0</v>
      </c>
      <c r="H52" s="252"/>
      <c r="I52" s="245"/>
    </row>
    <row r="53" spans="1:9">
      <c r="A53" s="263" t="s">
        <v>391</v>
      </c>
      <c r="B53" s="264" t="s">
        <v>136</v>
      </c>
      <c r="C53" s="265">
        <v>8</v>
      </c>
      <c r="D53" s="1134">
        <v>0</v>
      </c>
      <c r="E53" s="266">
        <f>C53*D53</f>
        <v>0</v>
      </c>
      <c r="F53" s="1134">
        <v>0</v>
      </c>
      <c r="G53" s="267">
        <f>C53*F53</f>
        <v>0</v>
      </c>
      <c r="H53" s="252"/>
      <c r="I53" s="245"/>
    </row>
    <row r="54" spans="1:9">
      <c r="A54" s="258" t="s">
        <v>392</v>
      </c>
      <c r="B54" s="259" t="s">
        <v>307</v>
      </c>
      <c r="C54" s="260"/>
      <c r="D54" s="261"/>
      <c r="E54" s="261"/>
      <c r="F54" s="261"/>
      <c r="G54" s="262"/>
      <c r="H54" s="252"/>
      <c r="I54" s="245"/>
    </row>
    <row r="55" spans="1:9">
      <c r="A55" s="263" t="s">
        <v>393</v>
      </c>
      <c r="B55" s="264" t="s">
        <v>394</v>
      </c>
      <c r="C55" s="265">
        <v>8</v>
      </c>
      <c r="D55" s="1134">
        <v>0</v>
      </c>
      <c r="E55" s="266">
        <f>C55*D55</f>
        <v>0</v>
      </c>
      <c r="F55" s="1134">
        <v>0</v>
      </c>
      <c r="G55" s="267">
        <f>C55*F55</f>
        <v>0</v>
      </c>
      <c r="H55" s="252"/>
      <c r="I55" s="245"/>
    </row>
    <row r="56" spans="1:9">
      <c r="A56" s="263" t="s">
        <v>395</v>
      </c>
      <c r="B56" s="264" t="s">
        <v>394</v>
      </c>
      <c r="C56" s="265">
        <v>6</v>
      </c>
      <c r="D56" s="1134">
        <v>0</v>
      </c>
      <c r="E56" s="266">
        <f>C56*D56</f>
        <v>0</v>
      </c>
      <c r="F56" s="1134">
        <v>0</v>
      </c>
      <c r="G56" s="267">
        <f>C56*F56</f>
        <v>0</v>
      </c>
      <c r="H56" s="252"/>
      <c r="I56" s="245"/>
    </row>
    <row r="57" spans="1:9">
      <c r="A57" s="263" t="s">
        <v>396</v>
      </c>
      <c r="B57" s="264" t="s">
        <v>394</v>
      </c>
      <c r="C57" s="265">
        <v>4</v>
      </c>
      <c r="D57" s="1134">
        <v>0</v>
      </c>
      <c r="E57" s="266">
        <f>C57*D57</f>
        <v>0</v>
      </c>
      <c r="F57" s="1134">
        <v>0</v>
      </c>
      <c r="G57" s="267">
        <f>C57*F57</f>
        <v>0</v>
      </c>
      <c r="H57" s="252"/>
      <c r="I57" s="245"/>
    </row>
    <row r="58" spans="1:9">
      <c r="A58" s="263" t="s">
        <v>284</v>
      </c>
      <c r="B58" s="264" t="s">
        <v>225</v>
      </c>
      <c r="C58" s="265">
        <v>1</v>
      </c>
      <c r="D58" s="1134">
        <v>0</v>
      </c>
      <c r="E58" s="266">
        <f>C58*D58</f>
        <v>0</v>
      </c>
      <c r="F58" s="1134">
        <v>0</v>
      </c>
      <c r="G58" s="267">
        <f>C58*F58</f>
        <v>0</v>
      </c>
      <c r="H58" s="252"/>
      <c r="I58" s="245"/>
    </row>
    <row r="59" spans="1:9">
      <c r="A59" s="258" t="s">
        <v>397</v>
      </c>
      <c r="B59" s="259" t="s">
        <v>307</v>
      </c>
      <c r="C59" s="260"/>
      <c r="D59" s="261"/>
      <c r="E59" s="261"/>
      <c r="F59" s="261"/>
      <c r="G59" s="262"/>
      <c r="H59" s="252"/>
      <c r="I59" s="245"/>
    </row>
    <row r="60" spans="1:9">
      <c r="A60" s="263" t="s">
        <v>398</v>
      </c>
      <c r="B60" s="264" t="s">
        <v>394</v>
      </c>
      <c r="C60" s="265">
        <v>6</v>
      </c>
      <c r="D60" s="1134">
        <v>0</v>
      </c>
      <c r="E60" s="266">
        <f>C60*D60</f>
        <v>0</v>
      </c>
      <c r="F60" s="1134">
        <v>0</v>
      </c>
      <c r="G60" s="267">
        <f>C60*F60</f>
        <v>0</v>
      </c>
      <c r="H60" s="252"/>
      <c r="I60" s="245"/>
    </row>
    <row r="61" spans="1:9">
      <c r="A61" s="258" t="s">
        <v>399</v>
      </c>
      <c r="B61" s="259" t="s">
        <v>307</v>
      </c>
      <c r="C61" s="260"/>
      <c r="D61" s="261"/>
      <c r="E61" s="261"/>
      <c r="F61" s="261"/>
      <c r="G61" s="262"/>
      <c r="H61" s="252"/>
      <c r="I61" s="245"/>
    </row>
    <row r="62" spans="1:9">
      <c r="A62" s="263" t="s">
        <v>400</v>
      </c>
      <c r="B62" s="264" t="s">
        <v>394</v>
      </c>
      <c r="C62" s="265">
        <v>20</v>
      </c>
      <c r="D62" s="1134">
        <v>0</v>
      </c>
      <c r="E62" s="266">
        <f>C62*D62</f>
        <v>0</v>
      </c>
      <c r="F62" s="1134">
        <v>0</v>
      </c>
      <c r="G62" s="267">
        <f>C62*F62</f>
        <v>0</v>
      </c>
      <c r="H62" s="252"/>
      <c r="I62" s="245"/>
    </row>
    <row r="63" spans="1:9">
      <c r="A63" s="258" t="s">
        <v>401</v>
      </c>
      <c r="B63" s="259" t="s">
        <v>307</v>
      </c>
      <c r="C63" s="260"/>
      <c r="D63" s="261"/>
      <c r="E63" s="261"/>
      <c r="F63" s="261"/>
      <c r="G63" s="262"/>
      <c r="H63" s="252"/>
      <c r="I63" s="245"/>
    </row>
    <row r="64" spans="1:9">
      <c r="A64" s="258" t="s">
        <v>402</v>
      </c>
      <c r="B64" s="259" t="s">
        <v>307</v>
      </c>
      <c r="C64" s="260"/>
      <c r="D64" s="261"/>
      <c r="E64" s="261"/>
      <c r="F64" s="261"/>
      <c r="G64" s="262"/>
      <c r="H64" s="252"/>
      <c r="I64" s="245"/>
    </row>
    <row r="65" spans="1:9">
      <c r="A65" s="263" t="s">
        <v>403</v>
      </c>
      <c r="B65" s="264" t="s">
        <v>225</v>
      </c>
      <c r="C65" s="265">
        <v>1</v>
      </c>
      <c r="D65" s="1134">
        <v>0</v>
      </c>
      <c r="E65" s="266">
        <f>C65*D65</f>
        <v>0</v>
      </c>
      <c r="F65" s="1134">
        <v>0</v>
      </c>
      <c r="G65" s="267">
        <f>C65*F65</f>
        <v>0</v>
      </c>
      <c r="H65" s="252"/>
      <c r="I65" s="245"/>
    </row>
    <row r="66" spans="1:9">
      <c r="A66" s="263" t="s">
        <v>404</v>
      </c>
      <c r="B66" s="264" t="s">
        <v>394</v>
      </c>
      <c r="C66" s="265">
        <v>2</v>
      </c>
      <c r="D66" s="1134">
        <v>0</v>
      </c>
      <c r="E66" s="266">
        <f>C66*D66</f>
        <v>0</v>
      </c>
      <c r="F66" s="1134">
        <v>0</v>
      </c>
      <c r="G66" s="267">
        <f>C66*F66</f>
        <v>0</v>
      </c>
      <c r="H66" s="252"/>
      <c r="I66" s="245"/>
    </row>
    <row r="67" spans="1:9">
      <c r="A67" s="263" t="s">
        <v>279</v>
      </c>
      <c r="B67" s="264" t="s">
        <v>307</v>
      </c>
      <c r="C67" s="265"/>
      <c r="D67" s="266"/>
      <c r="E67" s="266">
        <f>[8]Parametry!B20/100*E38+[8]Parametry!B20/100*E39+[8]Parametry!B21/100*E40+[8]Parametry!B20/100*E42+[8]Parametry!B21/100*E43+[8]Parametry!B20/100*E44+[8]Parametry!B20/100*E45+[8]Parametry!B20/100*E46+[8]Parametry!B21/100*E47+[8]Parametry!B20/100*E48+[8]Parametry!B20/100*E49+[8]Parametry!B20/100*E50+[8]Parametry!B20/100*E53+[8]Parametry!B21/100*E55+[8]Parametry!B21/100*E56+[8]Parametry!B21/100*E57+[8]Parametry!B21/100*E58+[8]Parametry!B21/100*E60+[8]Parametry!B21/100*E62+[8]Parametry!B21/100*E65+[8]Parametry!B21/100*E66</f>
        <v>0</v>
      </c>
      <c r="F67" s="266"/>
      <c r="G67" s="267"/>
      <c r="H67" s="252"/>
      <c r="I67" s="245"/>
    </row>
    <row r="68" spans="1:9" ht="15.75" thickBot="1">
      <c r="A68" s="281" t="s">
        <v>405</v>
      </c>
      <c r="B68" s="282" t="s">
        <v>307</v>
      </c>
      <c r="C68" s="283"/>
      <c r="D68" s="284"/>
      <c r="E68" s="284">
        <f>SUM(E36:E67)</f>
        <v>0</v>
      </c>
      <c r="F68" s="284"/>
      <c r="G68" s="285">
        <f>SUM(G36:G67)</f>
        <v>0</v>
      </c>
      <c r="H68" s="252"/>
      <c r="I68" s="245"/>
    </row>
    <row r="69" spans="1:9">
      <c r="A69" s="286" t="s">
        <v>307</v>
      </c>
      <c r="B69" s="287" t="s">
        <v>307</v>
      </c>
      <c r="C69" s="288"/>
      <c r="D69" s="289"/>
      <c r="E69" s="289"/>
      <c r="F69" s="289"/>
      <c r="G69" s="289"/>
      <c r="H69" s="245"/>
      <c r="I69" s="245"/>
    </row>
    <row r="70" spans="1:9">
      <c r="A70" s="1315" t="s">
        <v>254</v>
      </c>
      <c r="B70" s="1315"/>
      <c r="C70" s="1315"/>
      <c r="D70" s="1315"/>
      <c r="E70" s="1315"/>
      <c r="F70" s="1315"/>
      <c r="G70" s="1315"/>
    </row>
    <row r="71" spans="1:9">
      <c r="A71" s="1316"/>
      <c r="B71" s="1316"/>
      <c r="C71" s="1316"/>
      <c r="D71" s="1316"/>
      <c r="E71" s="1316"/>
      <c r="F71" s="1316"/>
      <c r="G71" s="1316"/>
    </row>
    <row r="72" spans="1:9">
      <c r="A72" s="1316"/>
      <c r="B72" s="1316"/>
      <c r="C72" s="1316"/>
      <c r="D72" s="1316"/>
      <c r="E72" s="1316"/>
      <c r="F72" s="1316"/>
      <c r="G72" s="1316"/>
    </row>
    <row r="73" spans="1:9">
      <c r="A73" s="1316"/>
      <c r="B73" s="1316"/>
      <c r="C73" s="1316"/>
      <c r="D73" s="1316"/>
      <c r="E73" s="1316"/>
      <c r="F73" s="1316"/>
      <c r="G73" s="1316"/>
    </row>
    <row r="74" spans="1:9">
      <c r="A74" s="1316"/>
      <c r="B74" s="1316"/>
      <c r="C74" s="1316"/>
      <c r="D74" s="1316"/>
      <c r="E74" s="1316"/>
      <c r="F74" s="1316"/>
      <c r="G74" s="1316"/>
    </row>
    <row r="75" spans="1:9">
      <c r="A75" s="1316"/>
      <c r="B75" s="1316"/>
      <c r="C75" s="1316"/>
      <c r="D75" s="1316"/>
      <c r="E75" s="1316"/>
      <c r="F75" s="1316"/>
      <c r="G75" s="1316"/>
    </row>
    <row r="76" spans="1:9">
      <c r="A76" s="1316"/>
      <c r="B76" s="1316"/>
      <c r="C76" s="1316"/>
      <c r="D76" s="1316"/>
      <c r="E76" s="1316"/>
      <c r="F76" s="1316"/>
      <c r="G76" s="1316"/>
    </row>
    <row r="77" spans="1:9">
      <c r="A77" s="1316"/>
      <c r="B77" s="1316"/>
      <c r="C77" s="1316"/>
      <c r="D77" s="1316"/>
      <c r="E77" s="1316"/>
      <c r="F77" s="1316"/>
      <c r="G77" s="1316"/>
    </row>
  </sheetData>
  <sheetProtection password="DCC9" sheet="1" objects="1" scenarios="1" selectLockedCells="1"/>
  <autoFilter ref="A1:G77"/>
  <mergeCells count="1">
    <mergeCell ref="A70:G77"/>
  </mergeCells>
  <pageMargins left="0.7" right="0.7" top="0.78740157499999996" bottom="0.78740157499999996" header="0.3" footer="0.3"/>
  <pageSetup paperSize="9" scale="78" orientation="portrait" r:id="rId1"/>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45"/>
  <sheetViews>
    <sheetView view="pageBreakPreview" zoomScaleNormal="115" zoomScaleSheetLayoutView="100" workbookViewId="0">
      <selection activeCell="D2" sqref="D2"/>
    </sheetView>
  </sheetViews>
  <sheetFormatPr defaultColWidth="9.140625" defaultRowHeight="12.75"/>
  <cols>
    <col min="1" max="1" width="27.7109375" style="196" bestFit="1" customWidth="1"/>
    <col min="2" max="2" width="7.28515625" style="196" bestFit="1" customWidth="1"/>
    <col min="3" max="3" width="8.42578125" style="200" bestFit="1" customWidth="1"/>
    <col min="4" max="4" width="9.42578125" style="196" customWidth="1"/>
    <col min="5" max="5" width="10.7109375" style="199" bestFit="1" customWidth="1"/>
    <col min="6" max="6" width="21.7109375" style="185" bestFit="1" customWidth="1"/>
    <col min="7" max="256" width="9.140625" style="196"/>
    <col min="257" max="257" width="27.7109375" style="196" bestFit="1" customWidth="1"/>
    <col min="258" max="258" width="7.28515625" style="196" bestFit="1" customWidth="1"/>
    <col min="259" max="259" width="8.42578125" style="196" bestFit="1" customWidth="1"/>
    <col min="260" max="260" width="9.42578125" style="196" customWidth="1"/>
    <col min="261" max="261" width="10.7109375" style="196" bestFit="1" customWidth="1"/>
    <col min="262" max="262" width="21.7109375" style="196" bestFit="1" customWidth="1"/>
    <col min="263" max="512" width="9.140625" style="196"/>
    <col min="513" max="513" width="27.7109375" style="196" bestFit="1" customWidth="1"/>
    <col min="514" max="514" width="7.28515625" style="196" bestFit="1" customWidth="1"/>
    <col min="515" max="515" width="8.42578125" style="196" bestFit="1" customWidth="1"/>
    <col min="516" max="516" width="9.42578125" style="196" customWidth="1"/>
    <col min="517" max="517" width="10.7109375" style="196" bestFit="1" customWidth="1"/>
    <col min="518" max="518" width="21.7109375" style="196" bestFit="1" customWidth="1"/>
    <col min="519" max="768" width="9.140625" style="196"/>
    <col min="769" max="769" width="27.7109375" style="196" bestFit="1" customWidth="1"/>
    <col min="770" max="770" width="7.28515625" style="196" bestFit="1" customWidth="1"/>
    <col min="771" max="771" width="8.42578125" style="196" bestFit="1" customWidth="1"/>
    <col min="772" max="772" width="9.42578125" style="196" customWidth="1"/>
    <col min="773" max="773" width="10.7109375" style="196" bestFit="1" customWidth="1"/>
    <col min="774" max="774" width="21.7109375" style="196" bestFit="1" customWidth="1"/>
    <col min="775" max="1024" width="9.140625" style="196"/>
    <col min="1025" max="1025" width="27.7109375" style="196" bestFit="1" customWidth="1"/>
    <col min="1026" max="1026" width="7.28515625" style="196" bestFit="1" customWidth="1"/>
    <col min="1027" max="1027" width="8.42578125" style="196" bestFit="1" customWidth="1"/>
    <col min="1028" max="1028" width="9.42578125" style="196" customWidth="1"/>
    <col min="1029" max="1029" width="10.7109375" style="196" bestFit="1" customWidth="1"/>
    <col min="1030" max="1030" width="21.7109375" style="196" bestFit="1" customWidth="1"/>
    <col min="1031" max="1280" width="9.140625" style="196"/>
    <col min="1281" max="1281" width="27.7109375" style="196" bestFit="1" customWidth="1"/>
    <col min="1282" max="1282" width="7.28515625" style="196" bestFit="1" customWidth="1"/>
    <col min="1283" max="1283" width="8.42578125" style="196" bestFit="1" customWidth="1"/>
    <col min="1284" max="1284" width="9.42578125" style="196" customWidth="1"/>
    <col min="1285" max="1285" width="10.7109375" style="196" bestFit="1" customWidth="1"/>
    <col min="1286" max="1286" width="21.7109375" style="196" bestFit="1" customWidth="1"/>
    <col min="1287" max="1536" width="9.140625" style="196"/>
    <col min="1537" max="1537" width="27.7109375" style="196" bestFit="1" customWidth="1"/>
    <col min="1538" max="1538" width="7.28515625" style="196" bestFit="1" customWidth="1"/>
    <col min="1539" max="1539" width="8.42578125" style="196" bestFit="1" customWidth="1"/>
    <col min="1540" max="1540" width="9.42578125" style="196" customWidth="1"/>
    <col min="1541" max="1541" width="10.7109375" style="196" bestFit="1" customWidth="1"/>
    <col min="1542" max="1542" width="21.7109375" style="196" bestFit="1" customWidth="1"/>
    <col min="1543" max="1792" width="9.140625" style="196"/>
    <col min="1793" max="1793" width="27.7109375" style="196" bestFit="1" customWidth="1"/>
    <col min="1794" max="1794" width="7.28515625" style="196" bestFit="1" customWidth="1"/>
    <col min="1795" max="1795" width="8.42578125" style="196" bestFit="1" customWidth="1"/>
    <col min="1796" max="1796" width="9.42578125" style="196" customWidth="1"/>
    <col min="1797" max="1797" width="10.7109375" style="196" bestFit="1" customWidth="1"/>
    <col min="1798" max="1798" width="21.7109375" style="196" bestFit="1" customWidth="1"/>
    <col min="1799" max="2048" width="9.140625" style="196"/>
    <col min="2049" max="2049" width="27.7109375" style="196" bestFit="1" customWidth="1"/>
    <col min="2050" max="2050" width="7.28515625" style="196" bestFit="1" customWidth="1"/>
    <col min="2051" max="2051" width="8.42578125" style="196" bestFit="1" customWidth="1"/>
    <col min="2052" max="2052" width="9.42578125" style="196" customWidth="1"/>
    <col min="2053" max="2053" width="10.7109375" style="196" bestFit="1" customWidth="1"/>
    <col min="2054" max="2054" width="21.7109375" style="196" bestFit="1" customWidth="1"/>
    <col min="2055" max="2304" width="9.140625" style="196"/>
    <col min="2305" max="2305" width="27.7109375" style="196" bestFit="1" customWidth="1"/>
    <col min="2306" max="2306" width="7.28515625" style="196" bestFit="1" customWidth="1"/>
    <col min="2307" max="2307" width="8.42578125" style="196" bestFit="1" customWidth="1"/>
    <col min="2308" max="2308" width="9.42578125" style="196" customWidth="1"/>
    <col min="2309" max="2309" width="10.7109375" style="196" bestFit="1" customWidth="1"/>
    <col min="2310" max="2310" width="21.7109375" style="196" bestFit="1" customWidth="1"/>
    <col min="2311" max="2560" width="9.140625" style="196"/>
    <col min="2561" max="2561" width="27.7109375" style="196" bestFit="1" customWidth="1"/>
    <col min="2562" max="2562" width="7.28515625" style="196" bestFit="1" customWidth="1"/>
    <col min="2563" max="2563" width="8.42578125" style="196" bestFit="1" customWidth="1"/>
    <col min="2564" max="2564" width="9.42578125" style="196" customWidth="1"/>
    <col min="2565" max="2565" width="10.7109375" style="196" bestFit="1" customWidth="1"/>
    <col min="2566" max="2566" width="21.7109375" style="196" bestFit="1" customWidth="1"/>
    <col min="2567" max="2816" width="9.140625" style="196"/>
    <col min="2817" max="2817" width="27.7109375" style="196" bestFit="1" customWidth="1"/>
    <col min="2818" max="2818" width="7.28515625" style="196" bestFit="1" customWidth="1"/>
    <col min="2819" max="2819" width="8.42578125" style="196" bestFit="1" customWidth="1"/>
    <col min="2820" max="2820" width="9.42578125" style="196" customWidth="1"/>
    <col min="2821" max="2821" width="10.7109375" style="196" bestFit="1" customWidth="1"/>
    <col min="2822" max="2822" width="21.7109375" style="196" bestFit="1" customWidth="1"/>
    <col min="2823" max="3072" width="9.140625" style="196"/>
    <col min="3073" max="3073" width="27.7109375" style="196" bestFit="1" customWidth="1"/>
    <col min="3074" max="3074" width="7.28515625" style="196" bestFit="1" customWidth="1"/>
    <col min="3075" max="3075" width="8.42578125" style="196" bestFit="1" customWidth="1"/>
    <col min="3076" max="3076" width="9.42578125" style="196" customWidth="1"/>
    <col min="3077" max="3077" width="10.7109375" style="196" bestFit="1" customWidth="1"/>
    <col min="3078" max="3078" width="21.7109375" style="196" bestFit="1" customWidth="1"/>
    <col min="3079" max="3328" width="9.140625" style="196"/>
    <col min="3329" max="3329" width="27.7109375" style="196" bestFit="1" customWidth="1"/>
    <col min="3330" max="3330" width="7.28515625" style="196" bestFit="1" customWidth="1"/>
    <col min="3331" max="3331" width="8.42578125" style="196" bestFit="1" customWidth="1"/>
    <col min="3332" max="3332" width="9.42578125" style="196" customWidth="1"/>
    <col min="3333" max="3333" width="10.7109375" style="196" bestFit="1" customWidth="1"/>
    <col min="3334" max="3334" width="21.7109375" style="196" bestFit="1" customWidth="1"/>
    <col min="3335" max="3584" width="9.140625" style="196"/>
    <col min="3585" max="3585" width="27.7109375" style="196" bestFit="1" customWidth="1"/>
    <col min="3586" max="3586" width="7.28515625" style="196" bestFit="1" customWidth="1"/>
    <col min="3587" max="3587" width="8.42578125" style="196" bestFit="1" customWidth="1"/>
    <col min="3588" max="3588" width="9.42578125" style="196" customWidth="1"/>
    <col min="3589" max="3589" width="10.7109375" style="196" bestFit="1" customWidth="1"/>
    <col min="3590" max="3590" width="21.7109375" style="196" bestFit="1" customWidth="1"/>
    <col min="3591" max="3840" width="9.140625" style="196"/>
    <col min="3841" max="3841" width="27.7109375" style="196" bestFit="1" customWidth="1"/>
    <col min="3842" max="3842" width="7.28515625" style="196" bestFit="1" customWidth="1"/>
    <col min="3843" max="3843" width="8.42578125" style="196" bestFit="1" customWidth="1"/>
    <col min="3844" max="3844" width="9.42578125" style="196" customWidth="1"/>
    <col min="3845" max="3845" width="10.7109375" style="196" bestFit="1" customWidth="1"/>
    <col min="3846" max="3846" width="21.7109375" style="196" bestFit="1" customWidth="1"/>
    <col min="3847" max="4096" width="9.140625" style="196"/>
    <col min="4097" max="4097" width="27.7109375" style="196" bestFit="1" customWidth="1"/>
    <col min="4098" max="4098" width="7.28515625" style="196" bestFit="1" customWidth="1"/>
    <col min="4099" max="4099" width="8.42578125" style="196" bestFit="1" customWidth="1"/>
    <col min="4100" max="4100" width="9.42578125" style="196" customWidth="1"/>
    <col min="4101" max="4101" width="10.7109375" style="196" bestFit="1" customWidth="1"/>
    <col min="4102" max="4102" width="21.7109375" style="196" bestFit="1" customWidth="1"/>
    <col min="4103" max="4352" width="9.140625" style="196"/>
    <col min="4353" max="4353" width="27.7109375" style="196" bestFit="1" customWidth="1"/>
    <col min="4354" max="4354" width="7.28515625" style="196" bestFit="1" customWidth="1"/>
    <col min="4355" max="4355" width="8.42578125" style="196" bestFit="1" customWidth="1"/>
    <col min="4356" max="4356" width="9.42578125" style="196" customWidth="1"/>
    <col min="4357" max="4357" width="10.7109375" style="196" bestFit="1" customWidth="1"/>
    <col min="4358" max="4358" width="21.7109375" style="196" bestFit="1" customWidth="1"/>
    <col min="4359" max="4608" width="9.140625" style="196"/>
    <col min="4609" max="4609" width="27.7109375" style="196" bestFit="1" customWidth="1"/>
    <col min="4610" max="4610" width="7.28515625" style="196" bestFit="1" customWidth="1"/>
    <col min="4611" max="4611" width="8.42578125" style="196" bestFit="1" customWidth="1"/>
    <col min="4612" max="4612" width="9.42578125" style="196" customWidth="1"/>
    <col min="4613" max="4613" width="10.7109375" style="196" bestFit="1" customWidth="1"/>
    <col min="4614" max="4614" width="21.7109375" style="196" bestFit="1" customWidth="1"/>
    <col min="4615" max="4864" width="9.140625" style="196"/>
    <col min="4865" max="4865" width="27.7109375" style="196" bestFit="1" customWidth="1"/>
    <col min="4866" max="4866" width="7.28515625" style="196" bestFit="1" customWidth="1"/>
    <col min="4867" max="4867" width="8.42578125" style="196" bestFit="1" customWidth="1"/>
    <col min="4868" max="4868" width="9.42578125" style="196" customWidth="1"/>
    <col min="4869" max="4869" width="10.7109375" style="196" bestFit="1" customWidth="1"/>
    <col min="4870" max="4870" width="21.7109375" style="196" bestFit="1" customWidth="1"/>
    <col min="4871" max="5120" width="9.140625" style="196"/>
    <col min="5121" max="5121" width="27.7109375" style="196" bestFit="1" customWidth="1"/>
    <col min="5122" max="5122" width="7.28515625" style="196" bestFit="1" customWidth="1"/>
    <col min="5123" max="5123" width="8.42578125" style="196" bestFit="1" customWidth="1"/>
    <col min="5124" max="5124" width="9.42578125" style="196" customWidth="1"/>
    <col min="5125" max="5125" width="10.7109375" style="196" bestFit="1" customWidth="1"/>
    <col min="5126" max="5126" width="21.7109375" style="196" bestFit="1" customWidth="1"/>
    <col min="5127" max="5376" width="9.140625" style="196"/>
    <col min="5377" max="5377" width="27.7109375" style="196" bestFit="1" customWidth="1"/>
    <col min="5378" max="5378" width="7.28515625" style="196" bestFit="1" customWidth="1"/>
    <col min="5379" max="5379" width="8.42578125" style="196" bestFit="1" customWidth="1"/>
    <col min="5380" max="5380" width="9.42578125" style="196" customWidth="1"/>
    <col min="5381" max="5381" width="10.7109375" style="196" bestFit="1" customWidth="1"/>
    <col min="5382" max="5382" width="21.7109375" style="196" bestFit="1" customWidth="1"/>
    <col min="5383" max="5632" width="9.140625" style="196"/>
    <col min="5633" max="5633" width="27.7109375" style="196" bestFit="1" customWidth="1"/>
    <col min="5634" max="5634" width="7.28515625" style="196" bestFit="1" customWidth="1"/>
    <col min="5635" max="5635" width="8.42578125" style="196" bestFit="1" customWidth="1"/>
    <col min="5636" max="5636" width="9.42578125" style="196" customWidth="1"/>
    <col min="5637" max="5637" width="10.7109375" style="196" bestFit="1" customWidth="1"/>
    <col min="5638" max="5638" width="21.7109375" style="196" bestFit="1" customWidth="1"/>
    <col min="5639" max="5888" width="9.140625" style="196"/>
    <col min="5889" max="5889" width="27.7109375" style="196" bestFit="1" customWidth="1"/>
    <col min="5890" max="5890" width="7.28515625" style="196" bestFit="1" customWidth="1"/>
    <col min="5891" max="5891" width="8.42578125" style="196" bestFit="1" customWidth="1"/>
    <col min="5892" max="5892" width="9.42578125" style="196" customWidth="1"/>
    <col min="5893" max="5893" width="10.7109375" style="196" bestFit="1" customWidth="1"/>
    <col min="5894" max="5894" width="21.7109375" style="196" bestFit="1" customWidth="1"/>
    <col min="5895" max="6144" width="9.140625" style="196"/>
    <col min="6145" max="6145" width="27.7109375" style="196" bestFit="1" customWidth="1"/>
    <col min="6146" max="6146" width="7.28515625" style="196" bestFit="1" customWidth="1"/>
    <col min="6147" max="6147" width="8.42578125" style="196" bestFit="1" customWidth="1"/>
    <col min="6148" max="6148" width="9.42578125" style="196" customWidth="1"/>
    <col min="6149" max="6149" width="10.7109375" style="196" bestFit="1" customWidth="1"/>
    <col min="6150" max="6150" width="21.7109375" style="196" bestFit="1" customWidth="1"/>
    <col min="6151" max="6400" width="9.140625" style="196"/>
    <col min="6401" max="6401" width="27.7109375" style="196" bestFit="1" customWidth="1"/>
    <col min="6402" max="6402" width="7.28515625" style="196" bestFit="1" customWidth="1"/>
    <col min="6403" max="6403" width="8.42578125" style="196" bestFit="1" customWidth="1"/>
    <col min="6404" max="6404" width="9.42578125" style="196" customWidth="1"/>
    <col min="6405" max="6405" width="10.7109375" style="196" bestFit="1" customWidth="1"/>
    <col min="6406" max="6406" width="21.7109375" style="196" bestFit="1" customWidth="1"/>
    <col min="6407" max="6656" width="9.140625" style="196"/>
    <col min="6657" max="6657" width="27.7109375" style="196" bestFit="1" customWidth="1"/>
    <col min="6658" max="6658" width="7.28515625" style="196" bestFit="1" customWidth="1"/>
    <col min="6659" max="6659" width="8.42578125" style="196" bestFit="1" customWidth="1"/>
    <col min="6660" max="6660" width="9.42578125" style="196" customWidth="1"/>
    <col min="6661" max="6661" width="10.7109375" style="196" bestFit="1" customWidth="1"/>
    <col min="6662" max="6662" width="21.7109375" style="196" bestFit="1" customWidth="1"/>
    <col min="6663" max="6912" width="9.140625" style="196"/>
    <col min="6913" max="6913" width="27.7109375" style="196" bestFit="1" customWidth="1"/>
    <col min="6914" max="6914" width="7.28515625" style="196" bestFit="1" customWidth="1"/>
    <col min="6915" max="6915" width="8.42578125" style="196" bestFit="1" customWidth="1"/>
    <col min="6916" max="6916" width="9.42578125" style="196" customWidth="1"/>
    <col min="6917" max="6917" width="10.7109375" style="196" bestFit="1" customWidth="1"/>
    <col min="6918" max="6918" width="21.7109375" style="196" bestFit="1" customWidth="1"/>
    <col min="6919" max="7168" width="9.140625" style="196"/>
    <col min="7169" max="7169" width="27.7109375" style="196" bestFit="1" customWidth="1"/>
    <col min="7170" max="7170" width="7.28515625" style="196" bestFit="1" customWidth="1"/>
    <col min="7171" max="7171" width="8.42578125" style="196" bestFit="1" customWidth="1"/>
    <col min="7172" max="7172" width="9.42578125" style="196" customWidth="1"/>
    <col min="7173" max="7173" width="10.7109375" style="196" bestFit="1" customWidth="1"/>
    <col min="7174" max="7174" width="21.7109375" style="196" bestFit="1" customWidth="1"/>
    <col min="7175" max="7424" width="9.140625" style="196"/>
    <col min="7425" max="7425" width="27.7109375" style="196" bestFit="1" customWidth="1"/>
    <col min="7426" max="7426" width="7.28515625" style="196" bestFit="1" customWidth="1"/>
    <col min="7427" max="7427" width="8.42578125" style="196" bestFit="1" customWidth="1"/>
    <col min="7428" max="7428" width="9.42578125" style="196" customWidth="1"/>
    <col min="7429" max="7429" width="10.7109375" style="196" bestFit="1" customWidth="1"/>
    <col min="7430" max="7430" width="21.7109375" style="196" bestFit="1" customWidth="1"/>
    <col min="7431" max="7680" width="9.140625" style="196"/>
    <col min="7681" max="7681" width="27.7109375" style="196" bestFit="1" customWidth="1"/>
    <col min="7682" max="7682" width="7.28515625" style="196" bestFit="1" customWidth="1"/>
    <col min="7683" max="7683" width="8.42578125" style="196" bestFit="1" customWidth="1"/>
    <col min="7684" max="7684" width="9.42578125" style="196" customWidth="1"/>
    <col min="7685" max="7685" width="10.7109375" style="196" bestFit="1" customWidth="1"/>
    <col min="7686" max="7686" width="21.7109375" style="196" bestFit="1" customWidth="1"/>
    <col min="7687" max="7936" width="9.140625" style="196"/>
    <col min="7937" max="7937" width="27.7109375" style="196" bestFit="1" customWidth="1"/>
    <col min="7938" max="7938" width="7.28515625" style="196" bestFit="1" customWidth="1"/>
    <col min="7939" max="7939" width="8.42578125" style="196" bestFit="1" customWidth="1"/>
    <col min="7940" max="7940" width="9.42578125" style="196" customWidth="1"/>
    <col min="7941" max="7941" width="10.7109375" style="196" bestFit="1" customWidth="1"/>
    <col min="7942" max="7942" width="21.7109375" style="196" bestFit="1" customWidth="1"/>
    <col min="7943" max="8192" width="9.140625" style="196"/>
    <col min="8193" max="8193" width="27.7109375" style="196" bestFit="1" customWidth="1"/>
    <col min="8194" max="8194" width="7.28515625" style="196" bestFit="1" customWidth="1"/>
    <col min="8195" max="8195" width="8.42578125" style="196" bestFit="1" customWidth="1"/>
    <col min="8196" max="8196" width="9.42578125" style="196" customWidth="1"/>
    <col min="8197" max="8197" width="10.7109375" style="196" bestFit="1" customWidth="1"/>
    <col min="8198" max="8198" width="21.7109375" style="196" bestFit="1" customWidth="1"/>
    <col min="8199" max="8448" width="9.140625" style="196"/>
    <col min="8449" max="8449" width="27.7109375" style="196" bestFit="1" customWidth="1"/>
    <col min="8450" max="8450" width="7.28515625" style="196" bestFit="1" customWidth="1"/>
    <col min="8451" max="8451" width="8.42578125" style="196" bestFit="1" customWidth="1"/>
    <col min="8452" max="8452" width="9.42578125" style="196" customWidth="1"/>
    <col min="8453" max="8453" width="10.7109375" style="196" bestFit="1" customWidth="1"/>
    <col min="8454" max="8454" width="21.7109375" style="196" bestFit="1" customWidth="1"/>
    <col min="8455" max="8704" width="9.140625" style="196"/>
    <col min="8705" max="8705" width="27.7109375" style="196" bestFit="1" customWidth="1"/>
    <col min="8706" max="8706" width="7.28515625" style="196" bestFit="1" customWidth="1"/>
    <col min="8707" max="8707" width="8.42578125" style="196" bestFit="1" customWidth="1"/>
    <col min="8708" max="8708" width="9.42578125" style="196" customWidth="1"/>
    <col min="8709" max="8709" width="10.7109375" style="196" bestFit="1" customWidth="1"/>
    <col min="8710" max="8710" width="21.7109375" style="196" bestFit="1" customWidth="1"/>
    <col min="8711" max="8960" width="9.140625" style="196"/>
    <col min="8961" max="8961" width="27.7109375" style="196" bestFit="1" customWidth="1"/>
    <col min="8962" max="8962" width="7.28515625" style="196" bestFit="1" customWidth="1"/>
    <col min="8963" max="8963" width="8.42578125" style="196" bestFit="1" customWidth="1"/>
    <col min="8964" max="8964" width="9.42578125" style="196" customWidth="1"/>
    <col min="8965" max="8965" width="10.7109375" style="196" bestFit="1" customWidth="1"/>
    <col min="8966" max="8966" width="21.7109375" style="196" bestFit="1" customWidth="1"/>
    <col min="8967" max="9216" width="9.140625" style="196"/>
    <col min="9217" max="9217" width="27.7109375" style="196" bestFit="1" customWidth="1"/>
    <col min="9218" max="9218" width="7.28515625" style="196" bestFit="1" customWidth="1"/>
    <col min="9219" max="9219" width="8.42578125" style="196" bestFit="1" customWidth="1"/>
    <col min="9220" max="9220" width="9.42578125" style="196" customWidth="1"/>
    <col min="9221" max="9221" width="10.7109375" style="196" bestFit="1" customWidth="1"/>
    <col min="9222" max="9222" width="21.7109375" style="196" bestFit="1" customWidth="1"/>
    <col min="9223" max="9472" width="9.140625" style="196"/>
    <col min="9473" max="9473" width="27.7109375" style="196" bestFit="1" customWidth="1"/>
    <col min="9474" max="9474" width="7.28515625" style="196" bestFit="1" customWidth="1"/>
    <col min="9475" max="9475" width="8.42578125" style="196" bestFit="1" customWidth="1"/>
    <col min="9476" max="9476" width="9.42578125" style="196" customWidth="1"/>
    <col min="9477" max="9477" width="10.7109375" style="196" bestFit="1" customWidth="1"/>
    <col min="9478" max="9478" width="21.7109375" style="196" bestFit="1" customWidth="1"/>
    <col min="9479" max="9728" width="9.140625" style="196"/>
    <col min="9729" max="9729" width="27.7109375" style="196" bestFit="1" customWidth="1"/>
    <col min="9730" max="9730" width="7.28515625" style="196" bestFit="1" customWidth="1"/>
    <col min="9731" max="9731" width="8.42578125" style="196" bestFit="1" customWidth="1"/>
    <col min="9732" max="9732" width="9.42578125" style="196" customWidth="1"/>
    <col min="9733" max="9733" width="10.7109375" style="196" bestFit="1" customWidth="1"/>
    <col min="9734" max="9734" width="21.7109375" style="196" bestFit="1" customWidth="1"/>
    <col min="9735" max="9984" width="9.140625" style="196"/>
    <col min="9985" max="9985" width="27.7109375" style="196" bestFit="1" customWidth="1"/>
    <col min="9986" max="9986" width="7.28515625" style="196" bestFit="1" customWidth="1"/>
    <col min="9987" max="9987" width="8.42578125" style="196" bestFit="1" customWidth="1"/>
    <col min="9988" max="9988" width="9.42578125" style="196" customWidth="1"/>
    <col min="9989" max="9989" width="10.7109375" style="196" bestFit="1" customWidth="1"/>
    <col min="9990" max="9990" width="21.7109375" style="196" bestFit="1" customWidth="1"/>
    <col min="9991" max="10240" width="9.140625" style="196"/>
    <col min="10241" max="10241" width="27.7109375" style="196" bestFit="1" customWidth="1"/>
    <col min="10242" max="10242" width="7.28515625" style="196" bestFit="1" customWidth="1"/>
    <col min="10243" max="10243" width="8.42578125" style="196" bestFit="1" customWidth="1"/>
    <col min="10244" max="10244" width="9.42578125" style="196" customWidth="1"/>
    <col min="10245" max="10245" width="10.7109375" style="196" bestFit="1" customWidth="1"/>
    <col min="10246" max="10246" width="21.7109375" style="196" bestFit="1" customWidth="1"/>
    <col min="10247" max="10496" width="9.140625" style="196"/>
    <col min="10497" max="10497" width="27.7109375" style="196" bestFit="1" customWidth="1"/>
    <col min="10498" max="10498" width="7.28515625" style="196" bestFit="1" customWidth="1"/>
    <col min="10499" max="10499" width="8.42578125" style="196" bestFit="1" customWidth="1"/>
    <col min="10500" max="10500" width="9.42578125" style="196" customWidth="1"/>
    <col min="10501" max="10501" width="10.7109375" style="196" bestFit="1" customWidth="1"/>
    <col min="10502" max="10502" width="21.7109375" style="196" bestFit="1" customWidth="1"/>
    <col min="10503" max="10752" width="9.140625" style="196"/>
    <col min="10753" max="10753" width="27.7109375" style="196" bestFit="1" customWidth="1"/>
    <col min="10754" max="10754" width="7.28515625" style="196" bestFit="1" customWidth="1"/>
    <col min="10755" max="10755" width="8.42578125" style="196" bestFit="1" customWidth="1"/>
    <col min="10756" max="10756" width="9.42578125" style="196" customWidth="1"/>
    <col min="10757" max="10757" width="10.7109375" style="196" bestFit="1" customWidth="1"/>
    <col min="10758" max="10758" width="21.7109375" style="196" bestFit="1" customWidth="1"/>
    <col min="10759" max="11008" width="9.140625" style="196"/>
    <col min="11009" max="11009" width="27.7109375" style="196" bestFit="1" customWidth="1"/>
    <col min="11010" max="11010" width="7.28515625" style="196" bestFit="1" customWidth="1"/>
    <col min="11011" max="11011" width="8.42578125" style="196" bestFit="1" customWidth="1"/>
    <col min="11012" max="11012" width="9.42578125" style="196" customWidth="1"/>
    <col min="11013" max="11013" width="10.7109375" style="196" bestFit="1" customWidth="1"/>
    <col min="11014" max="11014" width="21.7109375" style="196" bestFit="1" customWidth="1"/>
    <col min="11015" max="11264" width="9.140625" style="196"/>
    <col min="11265" max="11265" width="27.7109375" style="196" bestFit="1" customWidth="1"/>
    <col min="11266" max="11266" width="7.28515625" style="196" bestFit="1" customWidth="1"/>
    <col min="11267" max="11267" width="8.42578125" style="196" bestFit="1" customWidth="1"/>
    <col min="11268" max="11268" width="9.42578125" style="196" customWidth="1"/>
    <col min="11269" max="11269" width="10.7109375" style="196" bestFit="1" customWidth="1"/>
    <col min="11270" max="11270" width="21.7109375" style="196" bestFit="1" customWidth="1"/>
    <col min="11271" max="11520" width="9.140625" style="196"/>
    <col min="11521" max="11521" width="27.7109375" style="196" bestFit="1" customWidth="1"/>
    <col min="11522" max="11522" width="7.28515625" style="196" bestFit="1" customWidth="1"/>
    <col min="11523" max="11523" width="8.42578125" style="196" bestFit="1" customWidth="1"/>
    <col min="11524" max="11524" width="9.42578125" style="196" customWidth="1"/>
    <col min="11525" max="11525" width="10.7109375" style="196" bestFit="1" customWidth="1"/>
    <col min="11526" max="11526" width="21.7109375" style="196" bestFit="1" customWidth="1"/>
    <col min="11527" max="11776" width="9.140625" style="196"/>
    <col min="11777" max="11777" width="27.7109375" style="196" bestFit="1" customWidth="1"/>
    <col min="11778" max="11778" width="7.28515625" style="196" bestFit="1" customWidth="1"/>
    <col min="11779" max="11779" width="8.42578125" style="196" bestFit="1" customWidth="1"/>
    <col min="11780" max="11780" width="9.42578125" style="196" customWidth="1"/>
    <col min="11781" max="11781" width="10.7109375" style="196" bestFit="1" customWidth="1"/>
    <col min="11782" max="11782" width="21.7109375" style="196" bestFit="1" customWidth="1"/>
    <col min="11783" max="12032" width="9.140625" style="196"/>
    <col min="12033" max="12033" width="27.7109375" style="196" bestFit="1" customWidth="1"/>
    <col min="12034" max="12034" width="7.28515625" style="196" bestFit="1" customWidth="1"/>
    <col min="12035" max="12035" width="8.42578125" style="196" bestFit="1" customWidth="1"/>
    <col min="12036" max="12036" width="9.42578125" style="196" customWidth="1"/>
    <col min="12037" max="12037" width="10.7109375" style="196" bestFit="1" customWidth="1"/>
    <col min="12038" max="12038" width="21.7109375" style="196" bestFit="1" customWidth="1"/>
    <col min="12039" max="12288" width="9.140625" style="196"/>
    <col min="12289" max="12289" width="27.7109375" style="196" bestFit="1" customWidth="1"/>
    <col min="12290" max="12290" width="7.28515625" style="196" bestFit="1" customWidth="1"/>
    <col min="12291" max="12291" width="8.42578125" style="196" bestFit="1" customWidth="1"/>
    <col min="12292" max="12292" width="9.42578125" style="196" customWidth="1"/>
    <col min="12293" max="12293" width="10.7109375" style="196" bestFit="1" customWidth="1"/>
    <col min="12294" max="12294" width="21.7109375" style="196" bestFit="1" customWidth="1"/>
    <col min="12295" max="12544" width="9.140625" style="196"/>
    <col min="12545" max="12545" width="27.7109375" style="196" bestFit="1" customWidth="1"/>
    <col min="12546" max="12546" width="7.28515625" style="196" bestFit="1" customWidth="1"/>
    <col min="12547" max="12547" width="8.42578125" style="196" bestFit="1" customWidth="1"/>
    <col min="12548" max="12548" width="9.42578125" style="196" customWidth="1"/>
    <col min="12549" max="12549" width="10.7109375" style="196" bestFit="1" customWidth="1"/>
    <col min="12550" max="12550" width="21.7109375" style="196" bestFit="1" customWidth="1"/>
    <col min="12551" max="12800" width="9.140625" style="196"/>
    <col min="12801" max="12801" width="27.7109375" style="196" bestFit="1" customWidth="1"/>
    <col min="12802" max="12802" width="7.28515625" style="196" bestFit="1" customWidth="1"/>
    <col min="12803" max="12803" width="8.42578125" style="196" bestFit="1" customWidth="1"/>
    <col min="12804" max="12804" width="9.42578125" style="196" customWidth="1"/>
    <col min="12805" max="12805" width="10.7109375" style="196" bestFit="1" customWidth="1"/>
    <col min="12806" max="12806" width="21.7109375" style="196" bestFit="1" customWidth="1"/>
    <col min="12807" max="13056" width="9.140625" style="196"/>
    <col min="13057" max="13057" width="27.7109375" style="196" bestFit="1" customWidth="1"/>
    <col min="13058" max="13058" width="7.28515625" style="196" bestFit="1" customWidth="1"/>
    <col min="13059" max="13059" width="8.42578125" style="196" bestFit="1" customWidth="1"/>
    <col min="13060" max="13060" width="9.42578125" style="196" customWidth="1"/>
    <col min="13061" max="13061" width="10.7109375" style="196" bestFit="1" customWidth="1"/>
    <col min="13062" max="13062" width="21.7109375" style="196" bestFit="1" customWidth="1"/>
    <col min="13063" max="13312" width="9.140625" style="196"/>
    <col min="13313" max="13313" width="27.7109375" style="196" bestFit="1" customWidth="1"/>
    <col min="13314" max="13314" width="7.28515625" style="196" bestFit="1" customWidth="1"/>
    <col min="13315" max="13315" width="8.42578125" style="196" bestFit="1" customWidth="1"/>
    <col min="13316" max="13316" width="9.42578125" style="196" customWidth="1"/>
    <col min="13317" max="13317" width="10.7109375" style="196" bestFit="1" customWidth="1"/>
    <col min="13318" max="13318" width="21.7109375" style="196" bestFit="1" customWidth="1"/>
    <col min="13319" max="13568" width="9.140625" style="196"/>
    <col min="13569" max="13569" width="27.7109375" style="196" bestFit="1" customWidth="1"/>
    <col min="13570" max="13570" width="7.28515625" style="196" bestFit="1" customWidth="1"/>
    <col min="13571" max="13571" width="8.42578125" style="196" bestFit="1" customWidth="1"/>
    <col min="13572" max="13572" width="9.42578125" style="196" customWidth="1"/>
    <col min="13573" max="13573" width="10.7109375" style="196" bestFit="1" customWidth="1"/>
    <col min="13574" max="13574" width="21.7109375" style="196" bestFit="1" customWidth="1"/>
    <col min="13575" max="13824" width="9.140625" style="196"/>
    <col min="13825" max="13825" width="27.7109375" style="196" bestFit="1" customWidth="1"/>
    <col min="13826" max="13826" width="7.28515625" style="196" bestFit="1" customWidth="1"/>
    <col min="13827" max="13827" width="8.42578125" style="196" bestFit="1" customWidth="1"/>
    <col min="13828" max="13828" width="9.42578125" style="196" customWidth="1"/>
    <col min="13829" max="13829" width="10.7109375" style="196" bestFit="1" customWidth="1"/>
    <col min="13830" max="13830" width="21.7109375" style="196" bestFit="1" customWidth="1"/>
    <col min="13831" max="14080" width="9.140625" style="196"/>
    <col min="14081" max="14081" width="27.7109375" style="196" bestFit="1" customWidth="1"/>
    <col min="14082" max="14082" width="7.28515625" style="196" bestFit="1" customWidth="1"/>
    <col min="14083" max="14083" width="8.42578125" style="196" bestFit="1" customWidth="1"/>
    <col min="14084" max="14084" width="9.42578125" style="196" customWidth="1"/>
    <col min="14085" max="14085" width="10.7109375" style="196" bestFit="1" customWidth="1"/>
    <col min="14086" max="14086" width="21.7109375" style="196" bestFit="1" customWidth="1"/>
    <col min="14087" max="14336" width="9.140625" style="196"/>
    <col min="14337" max="14337" width="27.7109375" style="196" bestFit="1" customWidth="1"/>
    <col min="14338" max="14338" width="7.28515625" style="196" bestFit="1" customWidth="1"/>
    <col min="14339" max="14339" width="8.42578125" style="196" bestFit="1" customWidth="1"/>
    <col min="14340" max="14340" width="9.42578125" style="196" customWidth="1"/>
    <col min="14341" max="14341" width="10.7109375" style="196" bestFit="1" customWidth="1"/>
    <col min="14342" max="14342" width="21.7109375" style="196" bestFit="1" customWidth="1"/>
    <col min="14343" max="14592" width="9.140625" style="196"/>
    <col min="14593" max="14593" width="27.7109375" style="196" bestFit="1" customWidth="1"/>
    <col min="14594" max="14594" width="7.28515625" style="196" bestFit="1" customWidth="1"/>
    <col min="14595" max="14595" width="8.42578125" style="196" bestFit="1" customWidth="1"/>
    <col min="14596" max="14596" width="9.42578125" style="196" customWidth="1"/>
    <col min="14597" max="14597" width="10.7109375" style="196" bestFit="1" customWidth="1"/>
    <col min="14598" max="14598" width="21.7109375" style="196" bestFit="1" customWidth="1"/>
    <col min="14599" max="14848" width="9.140625" style="196"/>
    <col min="14849" max="14849" width="27.7109375" style="196" bestFit="1" customWidth="1"/>
    <col min="14850" max="14850" width="7.28515625" style="196" bestFit="1" customWidth="1"/>
    <col min="14851" max="14851" width="8.42578125" style="196" bestFit="1" customWidth="1"/>
    <col min="14852" max="14852" width="9.42578125" style="196" customWidth="1"/>
    <col min="14853" max="14853" width="10.7109375" style="196" bestFit="1" customWidth="1"/>
    <col min="14854" max="14854" width="21.7109375" style="196" bestFit="1" customWidth="1"/>
    <col min="14855" max="15104" width="9.140625" style="196"/>
    <col min="15105" max="15105" width="27.7109375" style="196" bestFit="1" customWidth="1"/>
    <col min="15106" max="15106" width="7.28515625" style="196" bestFit="1" customWidth="1"/>
    <col min="15107" max="15107" width="8.42578125" style="196" bestFit="1" customWidth="1"/>
    <col min="15108" max="15108" width="9.42578125" style="196" customWidth="1"/>
    <col min="15109" max="15109" width="10.7109375" style="196" bestFit="1" customWidth="1"/>
    <col min="15110" max="15110" width="21.7109375" style="196" bestFit="1" customWidth="1"/>
    <col min="15111" max="15360" width="9.140625" style="196"/>
    <col min="15361" max="15361" width="27.7109375" style="196" bestFit="1" customWidth="1"/>
    <col min="15362" max="15362" width="7.28515625" style="196" bestFit="1" customWidth="1"/>
    <col min="15363" max="15363" width="8.42578125" style="196" bestFit="1" customWidth="1"/>
    <col min="15364" max="15364" width="9.42578125" style="196" customWidth="1"/>
    <col min="15365" max="15365" width="10.7109375" style="196" bestFit="1" customWidth="1"/>
    <col min="15366" max="15366" width="21.7109375" style="196" bestFit="1" customWidth="1"/>
    <col min="15367" max="15616" width="9.140625" style="196"/>
    <col min="15617" max="15617" width="27.7109375" style="196" bestFit="1" customWidth="1"/>
    <col min="15618" max="15618" width="7.28515625" style="196" bestFit="1" customWidth="1"/>
    <col min="15619" max="15619" width="8.42578125" style="196" bestFit="1" customWidth="1"/>
    <col min="15620" max="15620" width="9.42578125" style="196" customWidth="1"/>
    <col min="15621" max="15621" width="10.7109375" style="196" bestFit="1" customWidth="1"/>
    <col min="15622" max="15622" width="21.7109375" style="196" bestFit="1" customWidth="1"/>
    <col min="15623" max="15872" width="9.140625" style="196"/>
    <col min="15873" max="15873" width="27.7109375" style="196" bestFit="1" customWidth="1"/>
    <col min="15874" max="15874" width="7.28515625" style="196" bestFit="1" customWidth="1"/>
    <col min="15875" max="15875" width="8.42578125" style="196" bestFit="1" customWidth="1"/>
    <col min="15876" max="15876" width="9.42578125" style="196" customWidth="1"/>
    <col min="15877" max="15877" width="10.7109375" style="196" bestFit="1" customWidth="1"/>
    <col min="15878" max="15878" width="21.7109375" style="196" bestFit="1" customWidth="1"/>
    <col min="15879" max="16128" width="9.140625" style="196"/>
    <col min="16129" max="16129" width="27.7109375" style="196" bestFit="1" customWidth="1"/>
    <col min="16130" max="16130" width="7.28515625" style="196" bestFit="1" customWidth="1"/>
    <col min="16131" max="16131" width="8.42578125" style="196" bestFit="1" customWidth="1"/>
    <col min="16132" max="16132" width="9.42578125" style="196" customWidth="1"/>
    <col min="16133" max="16133" width="10.7109375" style="196" bestFit="1" customWidth="1"/>
    <col min="16134" max="16134" width="21.7109375" style="196" bestFit="1" customWidth="1"/>
    <col min="16135" max="16384" width="9.140625" style="196"/>
  </cols>
  <sheetData>
    <row r="1" spans="1:6" s="179" customFormat="1" ht="34.5" thickBot="1">
      <c r="A1" s="174" t="s">
        <v>90</v>
      </c>
      <c r="B1" s="175" t="s">
        <v>256</v>
      </c>
      <c r="C1" s="176" t="s">
        <v>257</v>
      </c>
      <c r="D1" s="175" t="s">
        <v>258</v>
      </c>
      <c r="E1" s="177" t="s">
        <v>259</v>
      </c>
      <c r="F1" s="178"/>
    </row>
    <row r="2" spans="1:6" s="186" customFormat="1" ht="15" customHeight="1">
      <c r="A2" s="180" t="s">
        <v>260</v>
      </c>
      <c r="B2" s="181" t="s">
        <v>225</v>
      </c>
      <c r="C2" s="182">
        <v>1</v>
      </c>
      <c r="D2" s="1135">
        <v>0</v>
      </c>
      <c r="E2" s="184">
        <f t="shared" ref="E2:E33" si="0">D2*C2</f>
        <v>0</v>
      </c>
      <c r="F2" s="185"/>
    </row>
    <row r="3" spans="1:6" s="186" customFormat="1" ht="15" customHeight="1">
      <c r="A3" s="180" t="s">
        <v>261</v>
      </c>
      <c r="B3" s="181" t="s">
        <v>225</v>
      </c>
      <c r="C3" s="182">
        <v>2</v>
      </c>
      <c r="D3" s="1135">
        <v>0</v>
      </c>
      <c r="E3" s="184">
        <f t="shared" si="0"/>
        <v>0</v>
      </c>
      <c r="F3" s="185"/>
    </row>
    <row r="4" spans="1:6" s="186" customFormat="1" ht="15" customHeight="1">
      <c r="A4" s="180" t="s">
        <v>262</v>
      </c>
      <c r="B4" s="181" t="s">
        <v>225</v>
      </c>
      <c r="C4" s="182">
        <v>3</v>
      </c>
      <c r="D4" s="1135">
        <v>0</v>
      </c>
      <c r="E4" s="184">
        <f t="shared" si="0"/>
        <v>0</v>
      </c>
      <c r="F4" s="185"/>
    </row>
    <row r="5" spans="1:6" s="186" customFormat="1" ht="15" customHeight="1">
      <c r="A5" s="180" t="s">
        <v>263</v>
      </c>
      <c r="B5" s="181" t="s">
        <v>225</v>
      </c>
      <c r="C5" s="182">
        <v>3</v>
      </c>
      <c r="D5" s="1135">
        <v>0</v>
      </c>
      <c r="E5" s="184">
        <f t="shared" si="0"/>
        <v>0</v>
      </c>
      <c r="F5" s="185"/>
    </row>
    <row r="6" spans="1:6" s="186" customFormat="1" ht="15" customHeight="1">
      <c r="A6" s="180" t="s">
        <v>264</v>
      </c>
      <c r="B6" s="181" t="s">
        <v>225</v>
      </c>
      <c r="C6" s="182">
        <v>2</v>
      </c>
      <c r="D6" s="1135">
        <v>0</v>
      </c>
      <c r="E6" s="184">
        <f t="shared" si="0"/>
        <v>0</v>
      </c>
      <c r="F6" s="185"/>
    </row>
    <row r="7" spans="1:6" s="186" customFormat="1" ht="15" customHeight="1">
      <c r="A7" s="180" t="s">
        <v>265</v>
      </c>
      <c r="B7" s="181" t="s">
        <v>225</v>
      </c>
      <c r="C7" s="182">
        <v>121</v>
      </c>
      <c r="D7" s="1135">
        <v>0</v>
      </c>
      <c r="E7" s="184">
        <f t="shared" si="0"/>
        <v>0</v>
      </c>
      <c r="F7" s="185"/>
    </row>
    <row r="8" spans="1:6" s="186" customFormat="1" ht="15" customHeight="1">
      <c r="A8" s="180" t="s">
        <v>266</v>
      </c>
      <c r="B8" s="181" t="s">
        <v>225</v>
      </c>
      <c r="C8" s="182">
        <v>25</v>
      </c>
      <c r="D8" s="1135">
        <v>0</v>
      </c>
      <c r="E8" s="184">
        <f t="shared" si="0"/>
        <v>0</v>
      </c>
      <c r="F8" s="185"/>
    </row>
    <row r="9" spans="1:6" s="186" customFormat="1" ht="15" customHeight="1">
      <c r="A9" s="180" t="s">
        <v>267</v>
      </c>
      <c r="B9" s="181" t="s">
        <v>225</v>
      </c>
      <c r="C9" s="182">
        <v>23</v>
      </c>
      <c r="D9" s="1135">
        <v>0</v>
      </c>
      <c r="E9" s="184">
        <f t="shared" si="0"/>
        <v>0</v>
      </c>
      <c r="F9" s="185"/>
    </row>
    <row r="10" spans="1:6" s="186" customFormat="1" ht="15" customHeight="1">
      <c r="A10" s="180" t="s">
        <v>268</v>
      </c>
      <c r="B10" s="181" t="s">
        <v>225</v>
      </c>
      <c r="C10" s="182">
        <v>1</v>
      </c>
      <c r="D10" s="1135">
        <v>0</v>
      </c>
      <c r="E10" s="184">
        <f t="shared" si="0"/>
        <v>0</v>
      </c>
      <c r="F10" s="185"/>
    </row>
    <row r="11" spans="1:6" s="186" customFormat="1" ht="15" customHeight="1">
      <c r="A11" s="180" t="s">
        <v>269</v>
      </c>
      <c r="B11" s="181" t="s">
        <v>225</v>
      </c>
      <c r="C11" s="182">
        <v>0</v>
      </c>
      <c r="D11" s="1135">
        <v>0</v>
      </c>
      <c r="E11" s="184">
        <f t="shared" si="0"/>
        <v>0</v>
      </c>
      <c r="F11" s="187" t="s">
        <v>270</v>
      </c>
    </row>
    <row r="12" spans="1:6" s="186" customFormat="1" ht="15" customHeight="1">
      <c r="A12" s="180" t="s">
        <v>271</v>
      </c>
      <c r="B12" s="181" t="s">
        <v>225</v>
      </c>
      <c r="C12" s="182">
        <v>0</v>
      </c>
      <c r="D12" s="1135">
        <v>0</v>
      </c>
      <c r="E12" s="184">
        <f>D12*C12</f>
        <v>0</v>
      </c>
      <c r="F12" s="187" t="s">
        <v>270</v>
      </c>
    </row>
    <row r="13" spans="1:6" s="186" customFormat="1" ht="15" customHeight="1">
      <c r="A13" s="180" t="s">
        <v>272</v>
      </c>
      <c r="B13" s="181" t="s">
        <v>225</v>
      </c>
      <c r="C13" s="182">
        <v>0</v>
      </c>
      <c r="D13" s="1135">
        <v>0</v>
      </c>
      <c r="E13" s="184">
        <f>D13*C13</f>
        <v>0</v>
      </c>
      <c r="F13" s="187" t="s">
        <v>270</v>
      </c>
    </row>
    <row r="14" spans="1:6" s="186" customFormat="1" ht="15" customHeight="1">
      <c r="A14" s="180"/>
      <c r="B14" s="181"/>
      <c r="C14" s="182"/>
      <c r="D14" s="183"/>
      <c r="E14" s="184"/>
      <c r="F14" s="185"/>
    </row>
    <row r="15" spans="1:6" s="186" customFormat="1" ht="15" customHeight="1">
      <c r="A15" s="180" t="s">
        <v>273</v>
      </c>
      <c r="B15" s="181" t="s">
        <v>136</v>
      </c>
      <c r="C15" s="182">
        <f>(C7+C8)*17</f>
        <v>2482</v>
      </c>
      <c r="D15" s="1135">
        <v>0</v>
      </c>
      <c r="E15" s="184">
        <f t="shared" si="0"/>
        <v>0</v>
      </c>
      <c r="F15" s="188"/>
    </row>
    <row r="16" spans="1:6" s="186" customFormat="1" ht="15" customHeight="1">
      <c r="A16" s="180" t="s">
        <v>274</v>
      </c>
      <c r="B16" s="181" t="s">
        <v>136</v>
      </c>
      <c r="C16" s="182">
        <f>21*42</f>
        <v>882</v>
      </c>
      <c r="D16" s="1135">
        <v>0</v>
      </c>
      <c r="E16" s="184">
        <f>D16*C16</f>
        <v>0</v>
      </c>
      <c r="F16" s="185"/>
    </row>
    <row r="17" spans="1:6" s="186" customFormat="1" ht="15" customHeight="1">
      <c r="A17" s="180" t="s">
        <v>275</v>
      </c>
      <c r="B17" s="181" t="s">
        <v>136</v>
      </c>
      <c r="C17" s="182">
        <f>C9*28</f>
        <v>644</v>
      </c>
      <c r="D17" s="1135">
        <v>0</v>
      </c>
      <c r="E17" s="184">
        <f t="shared" si="0"/>
        <v>0</v>
      </c>
      <c r="F17" s="185"/>
    </row>
    <row r="18" spans="1:6" s="186" customFormat="1" ht="15" customHeight="1">
      <c r="A18" s="180" t="s">
        <v>276</v>
      </c>
      <c r="B18" s="181" t="s">
        <v>136</v>
      </c>
      <c r="C18" s="182">
        <f>C15*0.14</f>
        <v>347.48</v>
      </c>
      <c r="D18" s="1135">
        <v>0</v>
      </c>
      <c r="E18" s="184">
        <f t="shared" si="0"/>
        <v>0</v>
      </c>
      <c r="F18" s="185"/>
    </row>
    <row r="19" spans="1:6" s="186" customFormat="1" ht="15" customHeight="1">
      <c r="A19" s="180" t="s">
        <v>277</v>
      </c>
      <c r="B19" s="181" t="s">
        <v>136</v>
      </c>
      <c r="C19" s="182">
        <f>C15*0.85</f>
        <v>2109.6999999999998</v>
      </c>
      <c r="D19" s="1135">
        <v>0</v>
      </c>
      <c r="E19" s="184">
        <f t="shared" si="0"/>
        <v>0</v>
      </c>
      <c r="F19" s="185"/>
    </row>
    <row r="20" spans="1:6" s="186" customFormat="1" ht="15" customHeight="1">
      <c r="A20" s="180" t="s">
        <v>278</v>
      </c>
      <c r="B20" s="181" t="s">
        <v>225</v>
      </c>
      <c r="C20" s="182">
        <f>(C16+C17)/0.34</f>
        <v>4488.2352941176468</v>
      </c>
      <c r="D20" s="1135">
        <v>0</v>
      </c>
      <c r="E20" s="184">
        <f t="shared" si="0"/>
        <v>0</v>
      </c>
      <c r="F20" s="185"/>
    </row>
    <row r="21" spans="1:6" s="186" customFormat="1" ht="15" customHeight="1">
      <c r="A21" s="180" t="s">
        <v>279</v>
      </c>
      <c r="B21" s="181" t="s">
        <v>280</v>
      </c>
      <c r="C21" s="182">
        <v>1</v>
      </c>
      <c r="D21" s="1135">
        <v>0</v>
      </c>
      <c r="E21" s="184">
        <f>D21*C21</f>
        <v>0</v>
      </c>
      <c r="F21" s="185"/>
    </row>
    <row r="22" spans="1:6" s="186" customFormat="1" ht="15" customHeight="1">
      <c r="A22" s="180"/>
      <c r="B22" s="181"/>
      <c r="C22" s="182"/>
      <c r="D22" s="183"/>
      <c r="E22" s="184"/>
      <c r="F22" s="185"/>
    </row>
    <row r="23" spans="1:6" s="186" customFormat="1" ht="15" customHeight="1">
      <c r="A23" s="180" t="s">
        <v>281</v>
      </c>
      <c r="B23" s="181" t="s">
        <v>280</v>
      </c>
      <c r="C23" s="182">
        <v>1</v>
      </c>
      <c r="D23" s="1135">
        <v>0</v>
      </c>
      <c r="E23" s="184">
        <f t="shared" si="0"/>
        <v>0</v>
      </c>
      <c r="F23" s="185"/>
    </row>
    <row r="24" spans="1:6" s="186" customFormat="1" ht="15" customHeight="1">
      <c r="A24" s="180" t="s">
        <v>282</v>
      </c>
      <c r="B24" s="181" t="s">
        <v>280</v>
      </c>
      <c r="C24" s="182">
        <v>1</v>
      </c>
      <c r="D24" s="1135">
        <v>0</v>
      </c>
      <c r="E24" s="184">
        <f t="shared" si="0"/>
        <v>0</v>
      </c>
      <c r="F24" s="185"/>
    </row>
    <row r="25" spans="1:6" s="186" customFormat="1" ht="15" customHeight="1">
      <c r="A25" s="180" t="s">
        <v>283</v>
      </c>
      <c r="B25" s="181" t="s">
        <v>280</v>
      </c>
      <c r="C25" s="182">
        <v>1</v>
      </c>
      <c r="D25" s="1135">
        <v>0</v>
      </c>
      <c r="E25" s="184">
        <f t="shared" si="0"/>
        <v>0</v>
      </c>
      <c r="F25" s="185"/>
    </row>
    <row r="26" spans="1:6" s="186" customFormat="1" ht="15" customHeight="1">
      <c r="A26" s="180" t="s">
        <v>284</v>
      </c>
      <c r="B26" s="181" t="s">
        <v>285</v>
      </c>
      <c r="C26" s="182">
        <v>1</v>
      </c>
      <c r="D26" s="1135">
        <v>0</v>
      </c>
      <c r="E26" s="184">
        <f>D26*C26</f>
        <v>0</v>
      </c>
      <c r="F26" s="185"/>
    </row>
    <row r="27" spans="1:6" s="186" customFormat="1" ht="15" customHeight="1">
      <c r="A27" s="180" t="s">
        <v>286</v>
      </c>
      <c r="B27" s="181" t="s">
        <v>280</v>
      </c>
      <c r="C27" s="182">
        <v>1</v>
      </c>
      <c r="D27" s="1135">
        <v>0</v>
      </c>
      <c r="E27" s="184">
        <f>D27*C27</f>
        <v>0</v>
      </c>
      <c r="F27" s="185"/>
    </row>
    <row r="28" spans="1:6" s="186" customFormat="1" ht="15" customHeight="1">
      <c r="A28" s="180" t="s">
        <v>287</v>
      </c>
      <c r="B28" s="181" t="s">
        <v>280</v>
      </c>
      <c r="C28" s="182">
        <v>1</v>
      </c>
      <c r="D28" s="1135">
        <v>0</v>
      </c>
      <c r="E28" s="184">
        <f t="shared" si="0"/>
        <v>0</v>
      </c>
      <c r="F28" s="185"/>
    </row>
    <row r="29" spans="1:6" s="186" customFormat="1" ht="15" customHeight="1">
      <c r="A29" s="180" t="s">
        <v>288</v>
      </c>
      <c r="B29" s="181" t="s">
        <v>280</v>
      </c>
      <c r="C29" s="182">
        <v>1</v>
      </c>
      <c r="D29" s="1135">
        <v>0</v>
      </c>
      <c r="E29" s="184">
        <f t="shared" si="0"/>
        <v>0</v>
      </c>
      <c r="F29" s="185"/>
    </row>
    <row r="30" spans="1:6" s="186" customFormat="1" ht="15" customHeight="1">
      <c r="A30" s="180" t="s">
        <v>289</v>
      </c>
      <c r="B30" s="181" t="s">
        <v>280</v>
      </c>
      <c r="C30" s="182">
        <v>1</v>
      </c>
      <c r="D30" s="1135">
        <v>0</v>
      </c>
      <c r="E30" s="184">
        <f t="shared" si="0"/>
        <v>0</v>
      </c>
      <c r="F30" s="185"/>
    </row>
    <row r="31" spans="1:6" s="186" customFormat="1" ht="15" customHeight="1">
      <c r="A31" s="180" t="s">
        <v>290</v>
      </c>
      <c r="B31" s="181" t="s">
        <v>280</v>
      </c>
      <c r="C31" s="182">
        <v>1</v>
      </c>
      <c r="D31" s="1135">
        <v>0</v>
      </c>
      <c r="E31" s="184">
        <f>D31*C31</f>
        <v>0</v>
      </c>
      <c r="F31" s="185"/>
    </row>
    <row r="32" spans="1:6" s="186" customFormat="1" ht="15" customHeight="1">
      <c r="A32" s="180" t="s">
        <v>291</v>
      </c>
      <c r="B32" s="181" t="s">
        <v>280</v>
      </c>
      <c r="C32" s="182">
        <v>1</v>
      </c>
      <c r="D32" s="1135">
        <v>0</v>
      </c>
      <c r="E32" s="184">
        <f t="shared" si="0"/>
        <v>0</v>
      </c>
      <c r="F32" s="185"/>
    </row>
    <row r="33" spans="1:7" s="186" customFormat="1" ht="15" customHeight="1" thickBot="1">
      <c r="A33" s="180" t="s">
        <v>292</v>
      </c>
      <c r="B33" s="181" t="s">
        <v>280</v>
      </c>
      <c r="C33" s="182">
        <v>1</v>
      </c>
      <c r="D33" s="1135">
        <v>0</v>
      </c>
      <c r="E33" s="184">
        <f t="shared" si="0"/>
        <v>0</v>
      </c>
      <c r="F33" s="185"/>
    </row>
    <row r="34" spans="1:7" s="195" customFormat="1" ht="13.5" thickBot="1">
      <c r="A34" s="189" t="s">
        <v>293</v>
      </c>
      <c r="B34" s="190"/>
      <c r="C34" s="191"/>
      <c r="D34" s="192"/>
      <c r="E34" s="193">
        <f>SUM(E2:E33)</f>
        <v>0</v>
      </c>
      <c r="F34" s="194"/>
    </row>
    <row r="36" spans="1:7" ht="168" customHeight="1">
      <c r="A36" s="1317" t="s">
        <v>294</v>
      </c>
      <c r="B36" s="1317"/>
      <c r="C36" s="1317"/>
      <c r="D36" s="1317"/>
      <c r="E36" s="1317"/>
    </row>
    <row r="43" spans="1:7" s="199" customFormat="1">
      <c r="A43" s="197"/>
      <c r="B43" s="197"/>
      <c r="C43" s="198"/>
      <c r="D43" s="197"/>
      <c r="F43" s="185"/>
      <c r="G43" s="196"/>
    </row>
    <row r="44" spans="1:7" s="199" customFormat="1">
      <c r="A44" s="197"/>
      <c r="B44" s="197"/>
      <c r="C44" s="198"/>
      <c r="D44" s="197"/>
      <c r="F44" s="185"/>
      <c r="G44" s="196"/>
    </row>
    <row r="45" spans="1:7" s="199" customFormat="1">
      <c r="A45" s="197"/>
      <c r="B45" s="197"/>
      <c r="C45" s="198"/>
      <c r="D45" s="197"/>
      <c r="F45" s="185"/>
      <c r="G45" s="196"/>
    </row>
  </sheetData>
  <sheetProtection password="DCC9" sheet="1" selectLockedCells="1"/>
  <mergeCells count="1">
    <mergeCell ref="A36:E36"/>
  </mergeCells>
  <printOptions horizontalCentered="1"/>
  <pageMargins left="0.39370078740157483" right="0.39370078740157483" top="0.78740157480314965" bottom="0.78740157480314965" header="0.51181102362204722" footer="0.51181102362204722"/>
  <pageSetup paperSize="9" scale="9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E98"/>
  <sheetViews>
    <sheetView view="pageBreakPreview" zoomScaleNormal="100" zoomScaleSheetLayoutView="100" workbookViewId="0">
      <selection activeCell="L19" sqref="L19"/>
    </sheetView>
  </sheetViews>
  <sheetFormatPr defaultRowHeight="12.75"/>
  <cols>
    <col min="1" max="1" width="2" style="18" customWidth="1"/>
    <col min="2" max="2" width="15" style="18" customWidth="1"/>
    <col min="3" max="3" width="15.85546875" style="18" customWidth="1"/>
    <col min="4" max="4" width="18" style="18" customWidth="1"/>
    <col min="5" max="5" width="17.42578125" style="18" customWidth="1"/>
    <col min="6" max="6" width="16.5703125" style="18" customWidth="1"/>
    <col min="7" max="7" width="15.28515625" style="18" customWidth="1"/>
    <col min="8" max="256" width="8.85546875" style="18"/>
    <col min="257" max="257" width="2" style="18" customWidth="1"/>
    <col min="258" max="258" width="15" style="18" customWidth="1"/>
    <col min="259" max="259" width="15.85546875" style="18" customWidth="1"/>
    <col min="260" max="260" width="18" style="18" customWidth="1"/>
    <col min="261" max="261" width="17.42578125" style="18" customWidth="1"/>
    <col min="262" max="262" width="16.5703125" style="18" customWidth="1"/>
    <col min="263" max="263" width="15.28515625" style="18" customWidth="1"/>
    <col min="264" max="512" width="8.85546875" style="18"/>
    <col min="513" max="513" width="2" style="18" customWidth="1"/>
    <col min="514" max="514" width="15" style="18" customWidth="1"/>
    <col min="515" max="515" width="15.85546875" style="18" customWidth="1"/>
    <col min="516" max="516" width="18" style="18" customWidth="1"/>
    <col min="517" max="517" width="17.42578125" style="18" customWidth="1"/>
    <col min="518" max="518" width="16.5703125" style="18" customWidth="1"/>
    <col min="519" max="519" width="15.28515625" style="18" customWidth="1"/>
    <col min="520" max="768" width="8.85546875" style="18"/>
    <col min="769" max="769" width="2" style="18" customWidth="1"/>
    <col min="770" max="770" width="15" style="18" customWidth="1"/>
    <col min="771" max="771" width="15.85546875" style="18" customWidth="1"/>
    <col min="772" max="772" width="18" style="18" customWidth="1"/>
    <col min="773" max="773" width="17.42578125" style="18" customWidth="1"/>
    <col min="774" max="774" width="16.5703125" style="18" customWidth="1"/>
    <col min="775" max="775" width="15.28515625" style="18" customWidth="1"/>
    <col min="776" max="1024" width="8.85546875" style="18"/>
    <col min="1025" max="1025" width="2" style="18" customWidth="1"/>
    <col min="1026" max="1026" width="15" style="18" customWidth="1"/>
    <col min="1027" max="1027" width="15.85546875" style="18" customWidth="1"/>
    <col min="1028" max="1028" width="18" style="18" customWidth="1"/>
    <col min="1029" max="1029" width="17.42578125" style="18" customWidth="1"/>
    <col min="1030" max="1030" width="16.5703125" style="18" customWidth="1"/>
    <col min="1031" max="1031" width="15.28515625" style="18" customWidth="1"/>
    <col min="1032" max="1280" width="8.85546875" style="18"/>
    <col min="1281" max="1281" width="2" style="18" customWidth="1"/>
    <col min="1282" max="1282" width="15" style="18" customWidth="1"/>
    <col min="1283" max="1283" width="15.85546875" style="18" customWidth="1"/>
    <col min="1284" max="1284" width="18" style="18" customWidth="1"/>
    <col min="1285" max="1285" width="17.42578125" style="18" customWidth="1"/>
    <col min="1286" max="1286" width="16.5703125" style="18" customWidth="1"/>
    <col min="1287" max="1287" width="15.28515625" style="18" customWidth="1"/>
    <col min="1288" max="1536" width="8.85546875" style="18"/>
    <col min="1537" max="1537" width="2" style="18" customWidth="1"/>
    <col min="1538" max="1538" width="15" style="18" customWidth="1"/>
    <col min="1539" max="1539" width="15.85546875" style="18" customWidth="1"/>
    <col min="1540" max="1540" width="18" style="18" customWidth="1"/>
    <col min="1541" max="1541" width="17.42578125" style="18" customWidth="1"/>
    <col min="1542" max="1542" width="16.5703125" style="18" customWidth="1"/>
    <col min="1543" max="1543" width="15.28515625" style="18" customWidth="1"/>
    <col min="1544" max="1792" width="8.85546875" style="18"/>
    <col min="1793" max="1793" width="2" style="18" customWidth="1"/>
    <col min="1794" max="1794" width="15" style="18" customWidth="1"/>
    <col min="1795" max="1795" width="15.85546875" style="18" customWidth="1"/>
    <col min="1796" max="1796" width="18" style="18" customWidth="1"/>
    <col min="1797" max="1797" width="17.42578125" style="18" customWidth="1"/>
    <col min="1798" max="1798" width="16.5703125" style="18" customWidth="1"/>
    <col min="1799" max="1799" width="15.28515625" style="18" customWidth="1"/>
    <col min="1800" max="2048" width="8.85546875" style="18"/>
    <col min="2049" max="2049" width="2" style="18" customWidth="1"/>
    <col min="2050" max="2050" width="15" style="18" customWidth="1"/>
    <col min="2051" max="2051" width="15.85546875" style="18" customWidth="1"/>
    <col min="2052" max="2052" width="18" style="18" customWidth="1"/>
    <col min="2053" max="2053" width="17.42578125" style="18" customWidth="1"/>
    <col min="2054" max="2054" width="16.5703125" style="18" customWidth="1"/>
    <col min="2055" max="2055" width="15.28515625" style="18" customWidth="1"/>
    <col min="2056" max="2304" width="8.85546875" style="18"/>
    <col min="2305" max="2305" width="2" style="18" customWidth="1"/>
    <col min="2306" max="2306" width="15" style="18" customWidth="1"/>
    <col min="2307" max="2307" width="15.85546875" style="18" customWidth="1"/>
    <col min="2308" max="2308" width="18" style="18" customWidth="1"/>
    <col min="2309" max="2309" width="17.42578125" style="18" customWidth="1"/>
    <col min="2310" max="2310" width="16.5703125" style="18" customWidth="1"/>
    <col min="2311" max="2311" width="15.28515625" style="18" customWidth="1"/>
    <col min="2312" max="2560" width="8.85546875" style="18"/>
    <col min="2561" max="2561" width="2" style="18" customWidth="1"/>
    <col min="2562" max="2562" width="15" style="18" customWidth="1"/>
    <col min="2563" max="2563" width="15.85546875" style="18" customWidth="1"/>
    <col min="2564" max="2564" width="18" style="18" customWidth="1"/>
    <col min="2565" max="2565" width="17.42578125" style="18" customWidth="1"/>
    <col min="2566" max="2566" width="16.5703125" style="18" customWidth="1"/>
    <col min="2567" max="2567" width="15.28515625" style="18" customWidth="1"/>
    <col min="2568" max="2816" width="8.85546875" style="18"/>
    <col min="2817" max="2817" width="2" style="18" customWidth="1"/>
    <col min="2818" max="2818" width="15" style="18" customWidth="1"/>
    <col min="2819" max="2819" width="15.85546875" style="18" customWidth="1"/>
    <col min="2820" max="2820" width="18" style="18" customWidth="1"/>
    <col min="2821" max="2821" width="17.42578125" style="18" customWidth="1"/>
    <col min="2822" max="2822" width="16.5703125" style="18" customWidth="1"/>
    <col min="2823" max="2823" width="15.28515625" style="18" customWidth="1"/>
    <col min="2824" max="3072" width="8.85546875" style="18"/>
    <col min="3073" max="3073" width="2" style="18" customWidth="1"/>
    <col min="3074" max="3074" width="15" style="18" customWidth="1"/>
    <col min="3075" max="3075" width="15.85546875" style="18" customWidth="1"/>
    <col min="3076" max="3076" width="18" style="18" customWidth="1"/>
    <col min="3077" max="3077" width="17.42578125" style="18" customWidth="1"/>
    <col min="3078" max="3078" width="16.5703125" style="18" customWidth="1"/>
    <col min="3079" max="3079" width="15.28515625" style="18" customWidth="1"/>
    <col min="3080" max="3328" width="8.85546875" style="18"/>
    <col min="3329" max="3329" width="2" style="18" customWidth="1"/>
    <col min="3330" max="3330" width="15" style="18" customWidth="1"/>
    <col min="3331" max="3331" width="15.85546875" style="18" customWidth="1"/>
    <col min="3332" max="3332" width="18" style="18" customWidth="1"/>
    <col min="3333" max="3333" width="17.42578125" style="18" customWidth="1"/>
    <col min="3334" max="3334" width="16.5703125" style="18" customWidth="1"/>
    <col min="3335" max="3335" width="15.28515625" style="18" customWidth="1"/>
    <col min="3336" max="3584" width="8.85546875" style="18"/>
    <col min="3585" max="3585" width="2" style="18" customWidth="1"/>
    <col min="3586" max="3586" width="15" style="18" customWidth="1"/>
    <col min="3587" max="3587" width="15.85546875" style="18" customWidth="1"/>
    <col min="3588" max="3588" width="18" style="18" customWidth="1"/>
    <col min="3589" max="3589" width="17.42578125" style="18" customWidth="1"/>
    <col min="3590" max="3590" width="16.5703125" style="18" customWidth="1"/>
    <col min="3591" max="3591" width="15.28515625" style="18" customWidth="1"/>
    <col min="3592" max="3840" width="8.85546875" style="18"/>
    <col min="3841" max="3841" width="2" style="18" customWidth="1"/>
    <col min="3842" max="3842" width="15" style="18" customWidth="1"/>
    <col min="3843" max="3843" width="15.85546875" style="18" customWidth="1"/>
    <col min="3844" max="3844" width="18" style="18" customWidth="1"/>
    <col min="3845" max="3845" width="17.42578125" style="18" customWidth="1"/>
    <col min="3846" max="3846" width="16.5703125" style="18" customWidth="1"/>
    <col min="3847" max="3847" width="15.28515625" style="18" customWidth="1"/>
    <col min="3848" max="4096" width="8.85546875" style="18"/>
    <col min="4097" max="4097" width="2" style="18" customWidth="1"/>
    <col min="4098" max="4098" width="15" style="18" customWidth="1"/>
    <col min="4099" max="4099" width="15.85546875" style="18" customWidth="1"/>
    <col min="4100" max="4100" width="18" style="18" customWidth="1"/>
    <col min="4101" max="4101" width="17.42578125" style="18" customWidth="1"/>
    <col min="4102" max="4102" width="16.5703125" style="18" customWidth="1"/>
    <col min="4103" max="4103" width="15.28515625" style="18" customWidth="1"/>
    <col min="4104" max="4352" width="8.85546875" style="18"/>
    <col min="4353" max="4353" width="2" style="18" customWidth="1"/>
    <col min="4354" max="4354" width="15" style="18" customWidth="1"/>
    <col min="4355" max="4355" width="15.85546875" style="18" customWidth="1"/>
    <col min="4356" max="4356" width="18" style="18" customWidth="1"/>
    <col min="4357" max="4357" width="17.42578125" style="18" customWidth="1"/>
    <col min="4358" max="4358" width="16.5703125" style="18" customWidth="1"/>
    <col min="4359" max="4359" width="15.28515625" style="18" customWidth="1"/>
    <col min="4360" max="4608" width="8.85546875" style="18"/>
    <col min="4609" max="4609" width="2" style="18" customWidth="1"/>
    <col min="4610" max="4610" width="15" style="18" customWidth="1"/>
    <col min="4611" max="4611" width="15.85546875" style="18" customWidth="1"/>
    <col min="4612" max="4612" width="18" style="18" customWidth="1"/>
    <col min="4613" max="4613" width="17.42578125" style="18" customWidth="1"/>
    <col min="4614" max="4614" width="16.5703125" style="18" customWidth="1"/>
    <col min="4615" max="4615" width="15.28515625" style="18" customWidth="1"/>
    <col min="4616" max="4864" width="8.85546875" style="18"/>
    <col min="4865" max="4865" width="2" style="18" customWidth="1"/>
    <col min="4866" max="4866" width="15" style="18" customWidth="1"/>
    <col min="4867" max="4867" width="15.85546875" style="18" customWidth="1"/>
    <col min="4868" max="4868" width="18" style="18" customWidth="1"/>
    <col min="4869" max="4869" width="17.42578125" style="18" customWidth="1"/>
    <col min="4870" max="4870" width="16.5703125" style="18" customWidth="1"/>
    <col min="4871" max="4871" width="15.28515625" style="18" customWidth="1"/>
    <col min="4872" max="5120" width="8.85546875" style="18"/>
    <col min="5121" max="5121" width="2" style="18" customWidth="1"/>
    <col min="5122" max="5122" width="15" style="18" customWidth="1"/>
    <col min="5123" max="5123" width="15.85546875" style="18" customWidth="1"/>
    <col min="5124" max="5124" width="18" style="18" customWidth="1"/>
    <col min="5125" max="5125" width="17.42578125" style="18" customWidth="1"/>
    <col min="5126" max="5126" width="16.5703125" style="18" customWidth="1"/>
    <col min="5127" max="5127" width="15.28515625" style="18" customWidth="1"/>
    <col min="5128" max="5376" width="8.85546875" style="18"/>
    <col min="5377" max="5377" width="2" style="18" customWidth="1"/>
    <col min="5378" max="5378" width="15" style="18" customWidth="1"/>
    <col min="5379" max="5379" width="15.85546875" style="18" customWidth="1"/>
    <col min="5380" max="5380" width="18" style="18" customWidth="1"/>
    <col min="5381" max="5381" width="17.42578125" style="18" customWidth="1"/>
    <col min="5382" max="5382" width="16.5703125" style="18" customWidth="1"/>
    <col min="5383" max="5383" width="15.28515625" style="18" customWidth="1"/>
    <col min="5384" max="5632" width="8.85546875" style="18"/>
    <col min="5633" max="5633" width="2" style="18" customWidth="1"/>
    <col min="5634" max="5634" width="15" style="18" customWidth="1"/>
    <col min="5635" max="5635" width="15.85546875" style="18" customWidth="1"/>
    <col min="5636" max="5636" width="18" style="18" customWidth="1"/>
    <col min="5637" max="5637" width="17.42578125" style="18" customWidth="1"/>
    <col min="5638" max="5638" width="16.5703125" style="18" customWidth="1"/>
    <col min="5639" max="5639" width="15.28515625" style="18" customWidth="1"/>
    <col min="5640" max="5888" width="8.85546875" style="18"/>
    <col min="5889" max="5889" width="2" style="18" customWidth="1"/>
    <col min="5890" max="5890" width="15" style="18" customWidth="1"/>
    <col min="5891" max="5891" width="15.85546875" style="18" customWidth="1"/>
    <col min="5892" max="5892" width="18" style="18" customWidth="1"/>
    <col min="5893" max="5893" width="17.42578125" style="18" customWidth="1"/>
    <col min="5894" max="5894" width="16.5703125" style="18" customWidth="1"/>
    <col min="5895" max="5895" width="15.28515625" style="18" customWidth="1"/>
    <col min="5896" max="6144" width="8.85546875" style="18"/>
    <col min="6145" max="6145" width="2" style="18" customWidth="1"/>
    <col min="6146" max="6146" width="15" style="18" customWidth="1"/>
    <col min="6147" max="6147" width="15.85546875" style="18" customWidth="1"/>
    <col min="6148" max="6148" width="18" style="18" customWidth="1"/>
    <col min="6149" max="6149" width="17.42578125" style="18" customWidth="1"/>
    <col min="6150" max="6150" width="16.5703125" style="18" customWidth="1"/>
    <col min="6151" max="6151" width="15.28515625" style="18" customWidth="1"/>
    <col min="6152" max="6400" width="8.85546875" style="18"/>
    <col min="6401" max="6401" width="2" style="18" customWidth="1"/>
    <col min="6402" max="6402" width="15" style="18" customWidth="1"/>
    <col min="6403" max="6403" width="15.85546875" style="18" customWidth="1"/>
    <col min="6404" max="6404" width="18" style="18" customWidth="1"/>
    <col min="6405" max="6405" width="17.42578125" style="18" customWidth="1"/>
    <col min="6406" max="6406" width="16.5703125" style="18" customWidth="1"/>
    <col min="6407" max="6407" width="15.28515625" style="18" customWidth="1"/>
    <col min="6408" max="6656" width="8.85546875" style="18"/>
    <col min="6657" max="6657" width="2" style="18" customWidth="1"/>
    <col min="6658" max="6658" width="15" style="18" customWidth="1"/>
    <col min="6659" max="6659" width="15.85546875" style="18" customWidth="1"/>
    <col min="6660" max="6660" width="18" style="18" customWidth="1"/>
    <col min="6661" max="6661" width="17.42578125" style="18" customWidth="1"/>
    <col min="6662" max="6662" width="16.5703125" style="18" customWidth="1"/>
    <col min="6663" max="6663" width="15.28515625" style="18" customWidth="1"/>
    <col min="6664" max="6912" width="8.85546875" style="18"/>
    <col min="6913" max="6913" width="2" style="18" customWidth="1"/>
    <col min="6914" max="6914" width="15" style="18" customWidth="1"/>
    <col min="6915" max="6915" width="15.85546875" style="18" customWidth="1"/>
    <col min="6916" max="6916" width="18" style="18" customWidth="1"/>
    <col min="6917" max="6917" width="17.42578125" style="18" customWidth="1"/>
    <col min="6918" max="6918" width="16.5703125" style="18" customWidth="1"/>
    <col min="6919" max="6919" width="15.28515625" style="18" customWidth="1"/>
    <col min="6920" max="7168" width="8.85546875" style="18"/>
    <col min="7169" max="7169" width="2" style="18" customWidth="1"/>
    <col min="7170" max="7170" width="15" style="18" customWidth="1"/>
    <col min="7171" max="7171" width="15.85546875" style="18" customWidth="1"/>
    <col min="7172" max="7172" width="18" style="18" customWidth="1"/>
    <col min="7173" max="7173" width="17.42578125" style="18" customWidth="1"/>
    <col min="7174" max="7174" width="16.5703125" style="18" customWidth="1"/>
    <col min="7175" max="7175" width="15.28515625" style="18" customWidth="1"/>
    <col min="7176" max="7424" width="8.85546875" style="18"/>
    <col min="7425" max="7425" width="2" style="18" customWidth="1"/>
    <col min="7426" max="7426" width="15" style="18" customWidth="1"/>
    <col min="7427" max="7427" width="15.85546875" style="18" customWidth="1"/>
    <col min="7428" max="7428" width="18" style="18" customWidth="1"/>
    <col min="7429" max="7429" width="17.42578125" style="18" customWidth="1"/>
    <col min="7430" max="7430" width="16.5703125" style="18" customWidth="1"/>
    <col min="7431" max="7431" width="15.28515625" style="18" customWidth="1"/>
    <col min="7432" max="7680" width="8.85546875" style="18"/>
    <col min="7681" max="7681" width="2" style="18" customWidth="1"/>
    <col min="7682" max="7682" width="15" style="18" customWidth="1"/>
    <col min="7683" max="7683" width="15.85546875" style="18" customWidth="1"/>
    <col min="7684" max="7684" width="18" style="18" customWidth="1"/>
    <col min="7685" max="7685" width="17.42578125" style="18" customWidth="1"/>
    <col min="7686" max="7686" width="16.5703125" style="18" customWidth="1"/>
    <col min="7687" max="7687" width="15.28515625" style="18" customWidth="1"/>
    <col min="7688" max="7936" width="8.85546875" style="18"/>
    <col min="7937" max="7937" width="2" style="18" customWidth="1"/>
    <col min="7938" max="7938" width="15" style="18" customWidth="1"/>
    <col min="7939" max="7939" width="15.85546875" style="18" customWidth="1"/>
    <col min="7940" max="7940" width="18" style="18" customWidth="1"/>
    <col min="7941" max="7941" width="17.42578125" style="18" customWidth="1"/>
    <col min="7942" max="7942" width="16.5703125" style="18" customWidth="1"/>
    <col min="7943" max="7943" width="15.28515625" style="18" customWidth="1"/>
    <col min="7944" max="8192" width="8.85546875" style="18"/>
    <col min="8193" max="8193" width="2" style="18" customWidth="1"/>
    <col min="8194" max="8194" width="15" style="18" customWidth="1"/>
    <col min="8195" max="8195" width="15.85546875" style="18" customWidth="1"/>
    <col min="8196" max="8196" width="18" style="18" customWidth="1"/>
    <col min="8197" max="8197" width="17.42578125" style="18" customWidth="1"/>
    <col min="8198" max="8198" width="16.5703125" style="18" customWidth="1"/>
    <col min="8199" max="8199" width="15.28515625" style="18" customWidth="1"/>
    <col min="8200" max="8448" width="8.85546875" style="18"/>
    <col min="8449" max="8449" width="2" style="18" customWidth="1"/>
    <col min="8450" max="8450" width="15" style="18" customWidth="1"/>
    <col min="8451" max="8451" width="15.85546875" style="18" customWidth="1"/>
    <col min="8452" max="8452" width="18" style="18" customWidth="1"/>
    <col min="8453" max="8453" width="17.42578125" style="18" customWidth="1"/>
    <col min="8454" max="8454" width="16.5703125" style="18" customWidth="1"/>
    <col min="8455" max="8455" width="15.28515625" style="18" customWidth="1"/>
    <col min="8456" max="8704" width="8.85546875" style="18"/>
    <col min="8705" max="8705" width="2" style="18" customWidth="1"/>
    <col min="8706" max="8706" width="15" style="18" customWidth="1"/>
    <col min="8707" max="8707" width="15.85546875" style="18" customWidth="1"/>
    <col min="8708" max="8708" width="18" style="18" customWidth="1"/>
    <col min="8709" max="8709" width="17.42578125" style="18" customWidth="1"/>
    <col min="8710" max="8710" width="16.5703125" style="18" customWidth="1"/>
    <col min="8711" max="8711" width="15.28515625" style="18" customWidth="1"/>
    <col min="8712" max="8960" width="8.85546875" style="18"/>
    <col min="8961" max="8961" width="2" style="18" customWidth="1"/>
    <col min="8962" max="8962" width="15" style="18" customWidth="1"/>
    <col min="8963" max="8963" width="15.85546875" style="18" customWidth="1"/>
    <col min="8964" max="8964" width="18" style="18" customWidth="1"/>
    <col min="8965" max="8965" width="17.42578125" style="18" customWidth="1"/>
    <col min="8966" max="8966" width="16.5703125" style="18" customWidth="1"/>
    <col min="8967" max="8967" width="15.28515625" style="18" customWidth="1"/>
    <col min="8968" max="9216" width="8.85546875" style="18"/>
    <col min="9217" max="9217" width="2" style="18" customWidth="1"/>
    <col min="9218" max="9218" width="15" style="18" customWidth="1"/>
    <col min="9219" max="9219" width="15.85546875" style="18" customWidth="1"/>
    <col min="9220" max="9220" width="18" style="18" customWidth="1"/>
    <col min="9221" max="9221" width="17.42578125" style="18" customWidth="1"/>
    <col min="9222" max="9222" width="16.5703125" style="18" customWidth="1"/>
    <col min="9223" max="9223" width="15.28515625" style="18" customWidth="1"/>
    <col min="9224" max="9472" width="8.85546875" style="18"/>
    <col min="9473" max="9473" width="2" style="18" customWidth="1"/>
    <col min="9474" max="9474" width="15" style="18" customWidth="1"/>
    <col min="9475" max="9475" width="15.85546875" style="18" customWidth="1"/>
    <col min="9476" max="9476" width="18" style="18" customWidth="1"/>
    <col min="9477" max="9477" width="17.42578125" style="18" customWidth="1"/>
    <col min="9478" max="9478" width="16.5703125" style="18" customWidth="1"/>
    <col min="9479" max="9479" width="15.28515625" style="18" customWidth="1"/>
    <col min="9480" max="9728" width="8.85546875" style="18"/>
    <col min="9729" max="9729" width="2" style="18" customWidth="1"/>
    <col min="9730" max="9730" width="15" style="18" customWidth="1"/>
    <col min="9731" max="9731" width="15.85546875" style="18" customWidth="1"/>
    <col min="9732" max="9732" width="18" style="18" customWidth="1"/>
    <col min="9733" max="9733" width="17.42578125" style="18" customWidth="1"/>
    <col min="9734" max="9734" width="16.5703125" style="18" customWidth="1"/>
    <col min="9735" max="9735" width="15.28515625" style="18" customWidth="1"/>
    <col min="9736" max="9984" width="8.85546875" style="18"/>
    <col min="9985" max="9985" width="2" style="18" customWidth="1"/>
    <col min="9986" max="9986" width="15" style="18" customWidth="1"/>
    <col min="9987" max="9987" width="15.85546875" style="18" customWidth="1"/>
    <col min="9988" max="9988" width="18" style="18" customWidth="1"/>
    <col min="9989" max="9989" width="17.42578125" style="18" customWidth="1"/>
    <col min="9990" max="9990" width="16.5703125" style="18" customWidth="1"/>
    <col min="9991" max="9991" width="15.28515625" style="18" customWidth="1"/>
    <col min="9992" max="10240" width="8.85546875" style="18"/>
    <col min="10241" max="10241" width="2" style="18" customWidth="1"/>
    <col min="10242" max="10242" width="15" style="18" customWidth="1"/>
    <col min="10243" max="10243" width="15.85546875" style="18" customWidth="1"/>
    <col min="10244" max="10244" width="18" style="18" customWidth="1"/>
    <col min="10245" max="10245" width="17.42578125" style="18" customWidth="1"/>
    <col min="10246" max="10246" width="16.5703125" style="18" customWidth="1"/>
    <col min="10247" max="10247" width="15.28515625" style="18" customWidth="1"/>
    <col min="10248" max="10496" width="8.85546875" style="18"/>
    <col min="10497" max="10497" width="2" style="18" customWidth="1"/>
    <col min="10498" max="10498" width="15" style="18" customWidth="1"/>
    <col min="10499" max="10499" width="15.85546875" style="18" customWidth="1"/>
    <col min="10500" max="10500" width="18" style="18" customWidth="1"/>
    <col min="10501" max="10501" width="17.42578125" style="18" customWidth="1"/>
    <col min="10502" max="10502" width="16.5703125" style="18" customWidth="1"/>
    <col min="10503" max="10503" width="15.28515625" style="18" customWidth="1"/>
    <col min="10504" max="10752" width="8.85546875" style="18"/>
    <col min="10753" max="10753" width="2" style="18" customWidth="1"/>
    <col min="10754" max="10754" width="15" style="18" customWidth="1"/>
    <col min="10755" max="10755" width="15.85546875" style="18" customWidth="1"/>
    <col min="10756" max="10756" width="18" style="18" customWidth="1"/>
    <col min="10757" max="10757" width="17.42578125" style="18" customWidth="1"/>
    <col min="10758" max="10758" width="16.5703125" style="18" customWidth="1"/>
    <col min="10759" max="10759" width="15.28515625" style="18" customWidth="1"/>
    <col min="10760" max="11008" width="8.85546875" style="18"/>
    <col min="11009" max="11009" width="2" style="18" customWidth="1"/>
    <col min="11010" max="11010" width="15" style="18" customWidth="1"/>
    <col min="11011" max="11011" width="15.85546875" style="18" customWidth="1"/>
    <col min="11012" max="11012" width="18" style="18" customWidth="1"/>
    <col min="11013" max="11013" width="17.42578125" style="18" customWidth="1"/>
    <col min="11014" max="11014" width="16.5703125" style="18" customWidth="1"/>
    <col min="11015" max="11015" width="15.28515625" style="18" customWidth="1"/>
    <col min="11016" max="11264" width="8.85546875" style="18"/>
    <col min="11265" max="11265" width="2" style="18" customWidth="1"/>
    <col min="11266" max="11266" width="15" style="18" customWidth="1"/>
    <col min="11267" max="11267" width="15.85546875" style="18" customWidth="1"/>
    <col min="11268" max="11268" width="18" style="18" customWidth="1"/>
    <col min="11269" max="11269" width="17.42578125" style="18" customWidth="1"/>
    <col min="11270" max="11270" width="16.5703125" style="18" customWidth="1"/>
    <col min="11271" max="11271" width="15.28515625" style="18" customWidth="1"/>
    <col min="11272" max="11520" width="8.85546875" style="18"/>
    <col min="11521" max="11521" width="2" style="18" customWidth="1"/>
    <col min="11522" max="11522" width="15" style="18" customWidth="1"/>
    <col min="11523" max="11523" width="15.85546875" style="18" customWidth="1"/>
    <col min="11524" max="11524" width="18" style="18" customWidth="1"/>
    <col min="11525" max="11525" width="17.42578125" style="18" customWidth="1"/>
    <col min="11526" max="11526" width="16.5703125" style="18" customWidth="1"/>
    <col min="11527" max="11527" width="15.28515625" style="18" customWidth="1"/>
    <col min="11528" max="11776" width="8.85546875" style="18"/>
    <col min="11777" max="11777" width="2" style="18" customWidth="1"/>
    <col min="11778" max="11778" width="15" style="18" customWidth="1"/>
    <col min="11779" max="11779" width="15.85546875" style="18" customWidth="1"/>
    <col min="11780" max="11780" width="18" style="18" customWidth="1"/>
    <col min="11781" max="11781" width="17.42578125" style="18" customWidth="1"/>
    <col min="11782" max="11782" width="16.5703125" style="18" customWidth="1"/>
    <col min="11783" max="11783" width="15.28515625" style="18" customWidth="1"/>
    <col min="11784" max="12032" width="8.85546875" style="18"/>
    <col min="12033" max="12033" width="2" style="18" customWidth="1"/>
    <col min="12034" max="12034" width="15" style="18" customWidth="1"/>
    <col min="12035" max="12035" width="15.85546875" style="18" customWidth="1"/>
    <col min="12036" max="12036" width="18" style="18" customWidth="1"/>
    <col min="12037" max="12037" width="17.42578125" style="18" customWidth="1"/>
    <col min="12038" max="12038" width="16.5703125" style="18" customWidth="1"/>
    <col min="12039" max="12039" width="15.28515625" style="18" customWidth="1"/>
    <col min="12040" max="12288" width="8.85546875" style="18"/>
    <col min="12289" max="12289" width="2" style="18" customWidth="1"/>
    <col min="12290" max="12290" width="15" style="18" customWidth="1"/>
    <col min="12291" max="12291" width="15.85546875" style="18" customWidth="1"/>
    <col min="12292" max="12292" width="18" style="18" customWidth="1"/>
    <col min="12293" max="12293" width="17.42578125" style="18" customWidth="1"/>
    <col min="12294" max="12294" width="16.5703125" style="18" customWidth="1"/>
    <col min="12295" max="12295" width="15.28515625" style="18" customWidth="1"/>
    <col min="12296" max="12544" width="8.85546875" style="18"/>
    <col min="12545" max="12545" width="2" style="18" customWidth="1"/>
    <col min="12546" max="12546" width="15" style="18" customWidth="1"/>
    <col min="12547" max="12547" width="15.85546875" style="18" customWidth="1"/>
    <col min="12548" max="12548" width="18" style="18" customWidth="1"/>
    <col min="12549" max="12549" width="17.42578125" style="18" customWidth="1"/>
    <col min="12550" max="12550" width="16.5703125" style="18" customWidth="1"/>
    <col min="12551" max="12551" width="15.28515625" style="18" customWidth="1"/>
    <col min="12552" max="12800" width="8.85546875" style="18"/>
    <col min="12801" max="12801" width="2" style="18" customWidth="1"/>
    <col min="12802" max="12802" width="15" style="18" customWidth="1"/>
    <col min="12803" max="12803" width="15.85546875" style="18" customWidth="1"/>
    <col min="12804" max="12804" width="18" style="18" customWidth="1"/>
    <col min="12805" max="12805" width="17.42578125" style="18" customWidth="1"/>
    <col min="12806" max="12806" width="16.5703125" style="18" customWidth="1"/>
    <col min="12807" max="12807" width="15.28515625" style="18" customWidth="1"/>
    <col min="12808" max="13056" width="8.85546875" style="18"/>
    <col min="13057" max="13057" width="2" style="18" customWidth="1"/>
    <col min="13058" max="13058" width="15" style="18" customWidth="1"/>
    <col min="13059" max="13059" width="15.85546875" style="18" customWidth="1"/>
    <col min="13060" max="13060" width="18" style="18" customWidth="1"/>
    <col min="13061" max="13061" width="17.42578125" style="18" customWidth="1"/>
    <col min="13062" max="13062" width="16.5703125" style="18" customWidth="1"/>
    <col min="13063" max="13063" width="15.28515625" style="18" customWidth="1"/>
    <col min="13064" max="13312" width="8.85546875" style="18"/>
    <col min="13313" max="13313" width="2" style="18" customWidth="1"/>
    <col min="13314" max="13314" width="15" style="18" customWidth="1"/>
    <col min="13315" max="13315" width="15.85546875" style="18" customWidth="1"/>
    <col min="13316" max="13316" width="18" style="18" customWidth="1"/>
    <col min="13317" max="13317" width="17.42578125" style="18" customWidth="1"/>
    <col min="13318" max="13318" width="16.5703125" style="18" customWidth="1"/>
    <col min="13319" max="13319" width="15.28515625" style="18" customWidth="1"/>
    <col min="13320" max="13568" width="8.85546875" style="18"/>
    <col min="13569" max="13569" width="2" style="18" customWidth="1"/>
    <col min="13570" max="13570" width="15" style="18" customWidth="1"/>
    <col min="13571" max="13571" width="15.85546875" style="18" customWidth="1"/>
    <col min="13572" max="13572" width="18" style="18" customWidth="1"/>
    <col min="13573" max="13573" width="17.42578125" style="18" customWidth="1"/>
    <col min="13574" max="13574" width="16.5703125" style="18" customWidth="1"/>
    <col min="13575" max="13575" width="15.28515625" style="18" customWidth="1"/>
    <col min="13576" max="13824" width="8.85546875" style="18"/>
    <col min="13825" max="13825" width="2" style="18" customWidth="1"/>
    <col min="13826" max="13826" width="15" style="18" customWidth="1"/>
    <col min="13827" max="13827" width="15.85546875" style="18" customWidth="1"/>
    <col min="13828" max="13828" width="18" style="18" customWidth="1"/>
    <col min="13829" max="13829" width="17.42578125" style="18" customWidth="1"/>
    <col min="13830" max="13830" width="16.5703125" style="18" customWidth="1"/>
    <col min="13831" max="13831" width="15.28515625" style="18" customWidth="1"/>
    <col min="13832" max="14080" width="8.85546875" style="18"/>
    <col min="14081" max="14081" width="2" style="18" customWidth="1"/>
    <col min="14082" max="14082" width="15" style="18" customWidth="1"/>
    <col min="14083" max="14083" width="15.85546875" style="18" customWidth="1"/>
    <col min="14084" max="14084" width="18" style="18" customWidth="1"/>
    <col min="14085" max="14085" width="17.42578125" style="18" customWidth="1"/>
    <col min="14086" max="14086" width="16.5703125" style="18" customWidth="1"/>
    <col min="14087" max="14087" width="15.28515625" style="18" customWidth="1"/>
    <col min="14088" max="14336" width="8.85546875" style="18"/>
    <col min="14337" max="14337" width="2" style="18" customWidth="1"/>
    <col min="14338" max="14338" width="15" style="18" customWidth="1"/>
    <col min="14339" max="14339" width="15.85546875" style="18" customWidth="1"/>
    <col min="14340" max="14340" width="18" style="18" customWidth="1"/>
    <col min="14341" max="14341" width="17.42578125" style="18" customWidth="1"/>
    <col min="14342" max="14342" width="16.5703125" style="18" customWidth="1"/>
    <col min="14343" max="14343" width="15.28515625" style="18" customWidth="1"/>
    <col min="14344" max="14592" width="8.85546875" style="18"/>
    <col min="14593" max="14593" width="2" style="18" customWidth="1"/>
    <col min="14594" max="14594" width="15" style="18" customWidth="1"/>
    <col min="14595" max="14595" width="15.85546875" style="18" customWidth="1"/>
    <col min="14596" max="14596" width="18" style="18" customWidth="1"/>
    <col min="14597" max="14597" width="17.42578125" style="18" customWidth="1"/>
    <col min="14598" max="14598" width="16.5703125" style="18" customWidth="1"/>
    <col min="14599" max="14599" width="15.28515625" style="18" customWidth="1"/>
    <col min="14600" max="14848" width="8.85546875" style="18"/>
    <col min="14849" max="14849" width="2" style="18" customWidth="1"/>
    <col min="14850" max="14850" width="15" style="18" customWidth="1"/>
    <col min="14851" max="14851" width="15.85546875" style="18" customWidth="1"/>
    <col min="14852" max="14852" width="18" style="18" customWidth="1"/>
    <col min="14853" max="14853" width="17.42578125" style="18" customWidth="1"/>
    <col min="14854" max="14854" width="16.5703125" style="18" customWidth="1"/>
    <col min="14855" max="14855" width="15.28515625" style="18" customWidth="1"/>
    <col min="14856" max="15104" width="8.85546875" style="18"/>
    <col min="15105" max="15105" width="2" style="18" customWidth="1"/>
    <col min="15106" max="15106" width="15" style="18" customWidth="1"/>
    <col min="15107" max="15107" width="15.85546875" style="18" customWidth="1"/>
    <col min="15108" max="15108" width="18" style="18" customWidth="1"/>
    <col min="15109" max="15109" width="17.42578125" style="18" customWidth="1"/>
    <col min="15110" max="15110" width="16.5703125" style="18" customWidth="1"/>
    <col min="15111" max="15111" width="15.28515625" style="18" customWidth="1"/>
    <col min="15112" max="15360" width="8.85546875" style="18"/>
    <col min="15361" max="15361" width="2" style="18" customWidth="1"/>
    <col min="15362" max="15362" width="15" style="18" customWidth="1"/>
    <col min="15363" max="15363" width="15.85546875" style="18" customWidth="1"/>
    <col min="15364" max="15364" width="18" style="18" customWidth="1"/>
    <col min="15365" max="15365" width="17.42578125" style="18" customWidth="1"/>
    <col min="15366" max="15366" width="16.5703125" style="18" customWidth="1"/>
    <col min="15367" max="15367" width="15.28515625" style="18" customWidth="1"/>
    <col min="15368" max="15616" width="8.85546875" style="18"/>
    <col min="15617" max="15617" width="2" style="18" customWidth="1"/>
    <col min="15618" max="15618" width="15" style="18" customWidth="1"/>
    <col min="15619" max="15619" width="15.85546875" style="18" customWidth="1"/>
    <col min="15620" max="15620" width="18" style="18" customWidth="1"/>
    <col min="15621" max="15621" width="17.42578125" style="18" customWidth="1"/>
    <col min="15622" max="15622" width="16.5703125" style="18" customWidth="1"/>
    <col min="15623" max="15623" width="15.28515625" style="18" customWidth="1"/>
    <col min="15624" max="15872" width="8.85546875" style="18"/>
    <col min="15873" max="15873" width="2" style="18" customWidth="1"/>
    <col min="15874" max="15874" width="15" style="18" customWidth="1"/>
    <col min="15875" max="15875" width="15.85546875" style="18" customWidth="1"/>
    <col min="15876" max="15876" width="18" style="18" customWidth="1"/>
    <col min="15877" max="15877" width="17.42578125" style="18" customWidth="1"/>
    <col min="15878" max="15878" width="16.5703125" style="18" customWidth="1"/>
    <col min="15879" max="15879" width="15.28515625" style="18" customWidth="1"/>
    <col min="15880" max="16128" width="8.85546875" style="18"/>
    <col min="16129" max="16129" width="2" style="18" customWidth="1"/>
    <col min="16130" max="16130" width="15" style="18" customWidth="1"/>
    <col min="16131" max="16131" width="15.85546875" style="18" customWidth="1"/>
    <col min="16132" max="16132" width="18" style="18" customWidth="1"/>
    <col min="16133" max="16133" width="17.42578125" style="18" customWidth="1"/>
    <col min="16134" max="16134" width="16.5703125" style="18" customWidth="1"/>
    <col min="16135" max="16135" width="15.28515625" style="18" customWidth="1"/>
    <col min="16136" max="16384" width="8.85546875" style="18"/>
  </cols>
  <sheetData>
    <row r="1" spans="1:57" ht="24.75" customHeight="1" thickBot="1">
      <c r="A1" s="327"/>
      <c r="B1" s="328"/>
      <c r="C1" s="328"/>
      <c r="D1" s="328"/>
      <c r="E1" s="328"/>
      <c r="F1" s="328"/>
      <c r="G1" s="328"/>
    </row>
    <row r="2" spans="1:57" ht="12.75" customHeight="1">
      <c r="A2" s="329" t="s">
        <v>3050</v>
      </c>
      <c r="B2" s="330"/>
      <c r="C2" s="331" t="s">
        <v>553</v>
      </c>
      <c r="D2" s="331"/>
      <c r="E2" s="331" t="s">
        <v>554</v>
      </c>
      <c r="F2" s="332" t="s">
        <v>555</v>
      </c>
      <c r="G2" s="333"/>
    </row>
    <row r="3" spans="1:57" ht="3" hidden="1" customHeight="1">
      <c r="A3" s="334"/>
      <c r="B3" s="335"/>
      <c r="C3" s="336"/>
      <c r="D3" s="336"/>
      <c r="E3" s="335"/>
      <c r="F3" s="337"/>
      <c r="G3" s="338"/>
    </row>
    <row r="4" spans="1:57" ht="12" customHeight="1">
      <c r="A4" s="339" t="s">
        <v>556</v>
      </c>
      <c r="B4" s="335"/>
      <c r="C4" s="336"/>
      <c r="D4" s="336"/>
      <c r="E4" s="335"/>
      <c r="F4" s="337" t="s">
        <v>557</v>
      </c>
      <c r="G4" s="340"/>
    </row>
    <row r="5" spans="1:57" ht="12.95" customHeight="1">
      <c r="A5" s="341"/>
      <c r="B5" s="342"/>
      <c r="C5" s="343" t="s">
        <v>558</v>
      </c>
      <c r="D5" s="344"/>
      <c r="E5" s="345"/>
      <c r="F5" s="337" t="s">
        <v>559</v>
      </c>
      <c r="G5" s="338"/>
    </row>
    <row r="6" spans="1:57" ht="12.95" customHeight="1">
      <c r="A6" s="339" t="s">
        <v>68</v>
      </c>
      <c r="B6" s="335"/>
      <c r="C6" s="336"/>
      <c r="D6" s="336"/>
      <c r="E6" s="335"/>
      <c r="F6" s="346" t="s">
        <v>560</v>
      </c>
      <c r="G6" s="347">
        <v>0</v>
      </c>
      <c r="O6" s="348"/>
    </row>
    <row r="7" spans="1:57" ht="12.95" customHeight="1">
      <c r="A7" s="349"/>
      <c r="B7" s="350"/>
      <c r="C7" s="351"/>
      <c r="D7" s="352"/>
      <c r="E7" s="352"/>
      <c r="F7" s="353" t="s">
        <v>561</v>
      </c>
      <c r="G7" s="347">
        <f>IF(PocetMJ=0,,ROUND((F30+F32)/PocetMJ,1))</f>
        <v>0</v>
      </c>
    </row>
    <row r="8" spans="1:57">
      <c r="A8" s="354" t="s">
        <v>562</v>
      </c>
      <c r="B8" s="337"/>
      <c r="C8" s="1319" t="s">
        <v>563</v>
      </c>
      <c r="D8" s="1319"/>
      <c r="E8" s="1320"/>
      <c r="F8" s="355" t="s">
        <v>564</v>
      </c>
      <c r="G8" s="356"/>
      <c r="H8" s="357"/>
      <c r="I8" s="358"/>
    </row>
    <row r="9" spans="1:57">
      <c r="A9" s="354" t="s">
        <v>565</v>
      </c>
      <c r="B9" s="337"/>
      <c r="C9" s="1319" t="str">
        <f>Projektant</f>
        <v>Ing. Jiří Hájek, Ing. Jakub Šverák</v>
      </c>
      <c r="D9" s="1319"/>
      <c r="E9" s="1320"/>
      <c r="F9" s="337"/>
      <c r="G9" s="359"/>
      <c r="H9" s="24"/>
    </row>
    <row r="10" spans="1:57">
      <c r="A10" s="354" t="s">
        <v>566</v>
      </c>
      <c r="B10" s="337"/>
      <c r="C10" s="1319"/>
      <c r="D10" s="1319"/>
      <c r="E10" s="1319"/>
      <c r="F10" s="360"/>
      <c r="G10" s="361"/>
      <c r="H10" s="362"/>
    </row>
    <row r="11" spans="1:57" ht="13.5" customHeight="1">
      <c r="A11" s="354" t="s">
        <v>109</v>
      </c>
      <c r="B11" s="337"/>
      <c r="C11" s="1319"/>
      <c r="D11" s="1319"/>
      <c r="E11" s="1319"/>
      <c r="F11" s="363" t="s">
        <v>567</v>
      </c>
      <c r="G11" s="364" t="s">
        <v>568</v>
      </c>
      <c r="H11" s="24"/>
      <c r="BA11" s="365"/>
      <c r="BB11" s="365"/>
      <c r="BC11" s="365"/>
      <c r="BD11" s="365"/>
      <c r="BE11" s="365"/>
    </row>
    <row r="12" spans="1:57" ht="12.75" customHeight="1">
      <c r="A12" s="366" t="s">
        <v>569</v>
      </c>
      <c r="B12" s="335"/>
      <c r="C12" s="1321"/>
      <c r="D12" s="1321"/>
      <c r="E12" s="1321"/>
      <c r="F12" s="367" t="s">
        <v>570</v>
      </c>
      <c r="G12" s="368"/>
      <c r="H12" s="24"/>
    </row>
    <row r="13" spans="1:57" ht="28.5" customHeight="1" thickBot="1">
      <c r="A13" s="369" t="s">
        <v>571</v>
      </c>
      <c r="B13" s="370"/>
      <c r="C13" s="370"/>
      <c r="D13" s="370"/>
      <c r="E13" s="371"/>
      <c r="F13" s="371"/>
      <c r="G13" s="372"/>
      <c r="H13" s="24"/>
    </row>
    <row r="14" spans="1:57" ht="17.25" customHeight="1" thickBot="1">
      <c r="A14" s="373" t="s">
        <v>572</v>
      </c>
      <c r="B14" s="374"/>
      <c r="C14" s="375"/>
      <c r="D14" s="376" t="s">
        <v>573</v>
      </c>
      <c r="E14" s="377"/>
      <c r="F14" s="377"/>
      <c r="G14" s="375"/>
    </row>
    <row r="15" spans="1:57" ht="15.95" customHeight="1">
      <c r="A15" s="378"/>
      <c r="B15" s="379" t="s">
        <v>574</v>
      </c>
      <c r="C15" s="380">
        <f>'UT - Rekapitulace'!E17</f>
        <v>4600</v>
      </c>
      <c r="D15" s="381" t="str">
        <f>[5]Rekapitulace!A22</f>
        <v>Mimostaveništní doprava</v>
      </c>
      <c r="E15" s="382"/>
      <c r="F15" s="383"/>
      <c r="G15" s="380">
        <f>'UT - Rekapitulace'!I22</f>
        <v>199.8</v>
      </c>
    </row>
    <row r="16" spans="1:57" ht="15.95" customHeight="1">
      <c r="A16" s="378" t="s">
        <v>575</v>
      </c>
      <c r="B16" s="379" t="s">
        <v>576</v>
      </c>
      <c r="C16" s="380">
        <f>'UT - Rekapitulace'!F17</f>
        <v>62000</v>
      </c>
      <c r="D16" s="334" t="str">
        <f>[5]Rekapitulace!A23</f>
        <v>Zařízení staveniště</v>
      </c>
      <c r="E16" s="384"/>
      <c r="F16" s="385"/>
      <c r="G16" s="380">
        <f>'UT - Rekapitulace'!I23</f>
        <v>133.19999999999999</v>
      </c>
    </row>
    <row r="17" spans="1:10" ht="15.95" customHeight="1">
      <c r="A17" s="378" t="s">
        <v>577</v>
      </c>
      <c r="B17" s="379" t="s">
        <v>578</v>
      </c>
      <c r="C17" s="380">
        <f>'UT - Rekapitulace'!H17</f>
        <v>0</v>
      </c>
      <c r="D17" s="334"/>
      <c r="E17" s="384"/>
      <c r="F17" s="385"/>
      <c r="G17" s="380"/>
    </row>
    <row r="18" spans="1:10" ht="15.95" customHeight="1">
      <c r="A18" s="386" t="s">
        <v>579</v>
      </c>
      <c r="B18" s="387" t="s">
        <v>580</v>
      </c>
      <c r="C18" s="380">
        <f>'UT - Rekapitulace'!G17</f>
        <v>0</v>
      </c>
      <c r="D18" s="334"/>
      <c r="E18" s="384"/>
      <c r="F18" s="385"/>
      <c r="G18" s="380"/>
    </row>
    <row r="19" spans="1:10" ht="15.95" customHeight="1">
      <c r="A19" s="388" t="s">
        <v>581</v>
      </c>
      <c r="B19" s="379"/>
      <c r="C19" s="380">
        <f>SUM(C15:C18)</f>
        <v>66600</v>
      </c>
      <c r="D19" s="334"/>
      <c r="E19" s="384"/>
      <c r="F19" s="385"/>
      <c r="G19" s="380"/>
    </row>
    <row r="20" spans="1:10" ht="15.95" customHeight="1">
      <c r="A20" s="388"/>
      <c r="B20" s="379"/>
      <c r="C20" s="380"/>
      <c r="D20" s="334"/>
      <c r="E20" s="384"/>
      <c r="F20" s="385"/>
      <c r="G20" s="380"/>
    </row>
    <row r="21" spans="1:10" ht="15.95" customHeight="1">
      <c r="A21" s="388" t="s">
        <v>582</v>
      </c>
      <c r="B21" s="379"/>
      <c r="C21" s="380">
        <f>HZS</f>
        <v>0</v>
      </c>
      <c r="D21" s="334"/>
      <c r="E21" s="384"/>
      <c r="F21" s="385"/>
      <c r="G21" s="380"/>
    </row>
    <row r="22" spans="1:10" ht="15.95" customHeight="1">
      <c r="A22" s="389" t="s">
        <v>583</v>
      </c>
      <c r="B22" s="390"/>
      <c r="C22" s="380">
        <f>C19+C21</f>
        <v>66600</v>
      </c>
      <c r="D22" s="334" t="s">
        <v>584</v>
      </c>
      <c r="E22" s="384"/>
      <c r="F22" s="385"/>
      <c r="G22" s="380">
        <v>0</v>
      </c>
    </row>
    <row r="23" spans="1:10" ht="15.95" customHeight="1" thickBot="1">
      <c r="A23" s="1322" t="s">
        <v>585</v>
      </c>
      <c r="B23" s="1323"/>
      <c r="C23" s="391">
        <f>C22+G23</f>
        <v>66933</v>
      </c>
      <c r="D23" s="392" t="s">
        <v>586</v>
      </c>
      <c r="E23" s="393"/>
      <c r="F23" s="394"/>
      <c r="G23" s="380">
        <f>SUM(G15:G22)</f>
        <v>333</v>
      </c>
    </row>
    <row r="24" spans="1:10">
      <c r="A24" s="395" t="s">
        <v>308</v>
      </c>
      <c r="B24" s="396"/>
      <c r="C24" s="397"/>
      <c r="D24" s="396" t="s">
        <v>60</v>
      </c>
      <c r="E24" s="396"/>
      <c r="F24" s="398" t="s">
        <v>61</v>
      </c>
      <c r="G24" s="399"/>
    </row>
    <row r="25" spans="1:10">
      <c r="A25" s="389" t="s">
        <v>587</v>
      </c>
      <c r="B25" s="390"/>
      <c r="C25" s="400"/>
      <c r="D25" s="390" t="s">
        <v>587</v>
      </c>
      <c r="E25" s="401"/>
      <c r="F25" s="402" t="s">
        <v>587</v>
      </c>
      <c r="G25" s="403"/>
    </row>
    <row r="26" spans="1:10" ht="37.5" customHeight="1">
      <c r="A26" s="389" t="s">
        <v>588</v>
      </c>
      <c r="B26" s="404"/>
      <c r="C26" s="400"/>
      <c r="D26" s="390" t="s">
        <v>588</v>
      </c>
      <c r="E26" s="401"/>
      <c r="F26" s="402" t="s">
        <v>588</v>
      </c>
      <c r="G26" s="403"/>
    </row>
    <row r="27" spans="1:10">
      <c r="A27" s="389"/>
      <c r="B27" s="405"/>
      <c r="C27" s="400"/>
      <c r="D27" s="390"/>
      <c r="E27" s="401"/>
      <c r="F27" s="402"/>
      <c r="G27" s="403"/>
    </row>
    <row r="28" spans="1:10">
      <c r="A28" s="389" t="s">
        <v>589</v>
      </c>
      <c r="B28" s="390"/>
      <c r="C28" s="400"/>
      <c r="D28" s="402" t="s">
        <v>590</v>
      </c>
      <c r="E28" s="400"/>
      <c r="F28" s="406" t="s">
        <v>590</v>
      </c>
      <c r="G28" s="403"/>
    </row>
    <row r="29" spans="1:10" ht="69" customHeight="1">
      <c r="A29" s="389"/>
      <c r="B29" s="390"/>
      <c r="C29" s="407"/>
      <c r="D29" s="408"/>
      <c r="E29" s="407"/>
      <c r="F29" s="390"/>
      <c r="G29" s="403"/>
    </row>
    <row r="30" spans="1:10" ht="15">
      <c r="A30" s="409" t="s">
        <v>591</v>
      </c>
      <c r="B30" s="410"/>
      <c r="C30" s="411">
        <v>15</v>
      </c>
      <c r="D30" s="410" t="s">
        <v>592</v>
      </c>
      <c r="E30" s="412"/>
      <c r="F30" s="1324">
        <f>C23</f>
        <v>66933</v>
      </c>
      <c r="G30" s="1325"/>
      <c r="J30" s="365"/>
    </row>
    <row r="31" spans="1:10" ht="15">
      <c r="A31" s="409" t="s">
        <v>98</v>
      </c>
      <c r="B31" s="410"/>
      <c r="C31" s="411">
        <v>15</v>
      </c>
      <c r="D31" s="410" t="s">
        <v>593</v>
      </c>
      <c r="E31" s="412"/>
      <c r="F31" s="1324">
        <f>ROUND(PRODUCT(F30,C31/100),0)</f>
        <v>10040</v>
      </c>
      <c r="G31" s="1325"/>
    </row>
    <row r="32" spans="1:10">
      <c r="A32" s="409" t="s">
        <v>591</v>
      </c>
      <c r="B32" s="410"/>
      <c r="C32" s="411">
        <v>0</v>
      </c>
      <c r="D32" s="410" t="s">
        <v>593</v>
      </c>
      <c r="E32" s="412"/>
      <c r="F32" s="1326">
        <v>0</v>
      </c>
      <c r="G32" s="1327"/>
    </row>
    <row r="33" spans="1:8">
      <c r="A33" s="409" t="s">
        <v>98</v>
      </c>
      <c r="B33" s="413"/>
      <c r="C33" s="414">
        <f>SazbaDPH2</f>
        <v>0</v>
      </c>
      <c r="D33" s="410" t="s">
        <v>593</v>
      </c>
      <c r="E33" s="385"/>
      <c r="F33" s="1326">
        <f>ROUND(PRODUCT(F32,C33/100),0)</f>
        <v>0</v>
      </c>
      <c r="G33" s="1327"/>
    </row>
    <row r="34" spans="1:8" s="118" customFormat="1" ht="19.5" customHeight="1" thickBot="1">
      <c r="A34" s="415" t="s">
        <v>594</v>
      </c>
      <c r="B34" s="416"/>
      <c r="C34" s="416"/>
      <c r="D34" s="416"/>
      <c r="E34" s="417"/>
      <c r="F34" s="1328">
        <f>ROUND(SUM(F30:F33),0)</f>
        <v>76973</v>
      </c>
      <c r="G34" s="1329"/>
    </row>
    <row r="36" spans="1:8">
      <c r="A36" s="117" t="s">
        <v>595</v>
      </c>
      <c r="B36" s="117"/>
      <c r="C36" s="117"/>
      <c r="D36" s="117"/>
      <c r="E36" s="117"/>
      <c r="F36" s="117"/>
      <c r="G36" s="117"/>
      <c r="H36" s="18" t="s">
        <v>596</v>
      </c>
    </row>
    <row r="37" spans="1:8" ht="14.25" customHeight="1">
      <c r="A37" s="117"/>
      <c r="B37" s="1318" t="s">
        <v>597</v>
      </c>
      <c r="C37" s="1318"/>
      <c r="D37" s="1318"/>
      <c r="E37" s="1318"/>
      <c r="F37" s="1318"/>
      <c r="G37" s="1318"/>
      <c r="H37" s="18" t="s">
        <v>596</v>
      </c>
    </row>
    <row r="38" spans="1:8" ht="12.75" customHeight="1">
      <c r="A38" s="418"/>
      <c r="B38" s="1318"/>
      <c r="C38" s="1318"/>
      <c r="D38" s="1318"/>
      <c r="E38" s="1318"/>
      <c r="F38" s="1318"/>
      <c r="G38" s="1318"/>
      <c r="H38" s="18" t="s">
        <v>596</v>
      </c>
    </row>
    <row r="39" spans="1:8">
      <c r="A39" s="418"/>
      <c r="B39" s="1318"/>
      <c r="C39" s="1318"/>
      <c r="D39" s="1318"/>
      <c r="E39" s="1318"/>
      <c r="F39" s="1318"/>
      <c r="G39" s="1318"/>
      <c r="H39" s="18" t="s">
        <v>596</v>
      </c>
    </row>
    <row r="40" spans="1:8">
      <c r="A40" s="418"/>
      <c r="B40" s="1318"/>
      <c r="C40" s="1318"/>
      <c r="D40" s="1318"/>
      <c r="E40" s="1318"/>
      <c r="F40" s="1318"/>
      <c r="G40" s="1318"/>
      <c r="H40" s="18" t="s">
        <v>596</v>
      </c>
    </row>
    <row r="41" spans="1:8">
      <c r="A41" s="418"/>
      <c r="B41" s="1318"/>
      <c r="C41" s="1318"/>
      <c r="D41" s="1318"/>
      <c r="E41" s="1318"/>
      <c r="F41" s="1318"/>
      <c r="G41" s="1318"/>
      <c r="H41" s="18" t="s">
        <v>596</v>
      </c>
    </row>
    <row r="42" spans="1:8">
      <c r="A42" s="418"/>
      <c r="B42" s="1318"/>
      <c r="C42" s="1318"/>
      <c r="D42" s="1318"/>
      <c r="E42" s="1318"/>
      <c r="F42" s="1318"/>
      <c r="G42" s="1318"/>
      <c r="H42" s="18" t="s">
        <v>596</v>
      </c>
    </row>
    <row r="43" spans="1:8" ht="0.75" customHeight="1">
      <c r="A43" s="418"/>
      <c r="B43" s="1318"/>
      <c r="C43" s="1318"/>
      <c r="D43" s="1318"/>
      <c r="E43" s="1318"/>
      <c r="F43" s="1318"/>
      <c r="G43" s="1318"/>
      <c r="H43" s="18" t="s">
        <v>596</v>
      </c>
    </row>
    <row r="44" spans="1:8">
      <c r="B44" s="1318"/>
      <c r="C44" s="1318"/>
      <c r="D44" s="1318"/>
      <c r="E44" s="1318"/>
      <c r="F44" s="1318"/>
      <c r="G44" s="1318"/>
    </row>
    <row r="45" spans="1:8" ht="12.75" customHeight="1">
      <c r="B45" s="1318"/>
      <c r="C45" s="1318"/>
      <c r="D45" s="1318"/>
      <c r="E45" s="1318"/>
      <c r="F45" s="1318"/>
      <c r="G45" s="1318"/>
    </row>
    <row r="46" spans="1:8" ht="34.9" customHeight="1">
      <c r="B46" s="1318"/>
      <c r="C46" s="1318"/>
      <c r="D46" s="1318"/>
      <c r="E46" s="1318"/>
      <c r="F46" s="1318"/>
      <c r="G46" s="1318"/>
    </row>
    <row r="98" spans="3:3">
      <c r="C98" s="18" t="s">
        <v>598</v>
      </c>
    </row>
  </sheetData>
  <sheetProtection password="DCC9" sheet="1" objects="1" scenarios="1" selectLockedCells="1"/>
  <mergeCells count="12">
    <mergeCell ref="B37:G46"/>
    <mergeCell ref="C8:E8"/>
    <mergeCell ref="C9:E9"/>
    <mergeCell ref="C10:E10"/>
    <mergeCell ref="C11:E11"/>
    <mergeCell ref="C12:E12"/>
    <mergeCell ref="A23:B23"/>
    <mergeCell ref="F30:G30"/>
    <mergeCell ref="F31:G31"/>
    <mergeCell ref="F32:G32"/>
    <mergeCell ref="F33:G33"/>
    <mergeCell ref="F34:G34"/>
  </mergeCells>
  <printOptions horizontalCentered="1"/>
  <pageMargins left="0.19685039370078741" right="0.19685039370078741" top="0.59055118110236227" bottom="0.39370078740157483" header="0.19685039370078741" footer="0.31496062992125984"/>
  <pageSetup paperSize="9" scale="85" orientation="portrait" r:id="rId1"/>
  <headerFooter alignWithMargins="0">
    <oddFooter>&amp;R&amp;"Arial,Obyčejné"Strana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E106"/>
  <sheetViews>
    <sheetView view="pageBreakPreview" zoomScale="130" zoomScaleNormal="100" zoomScaleSheetLayoutView="130" workbookViewId="0">
      <selection activeCell="M25" sqref="M25"/>
    </sheetView>
  </sheetViews>
  <sheetFormatPr defaultRowHeight="12.75"/>
  <cols>
    <col min="1" max="1" width="5.85546875" style="18" customWidth="1"/>
    <col min="2" max="2" width="6.140625" style="18" customWidth="1"/>
    <col min="3" max="3" width="11.42578125" style="18" customWidth="1"/>
    <col min="4" max="4" width="15.85546875" style="18" customWidth="1"/>
    <col min="5" max="5" width="11.28515625" style="18" customWidth="1"/>
    <col min="6" max="6" width="10.85546875" style="18" customWidth="1"/>
    <col min="7" max="7" width="11" style="18" customWidth="1"/>
    <col min="8" max="8" width="11.140625" style="18" customWidth="1"/>
    <col min="9" max="9" width="10.7109375" style="18" customWidth="1"/>
    <col min="10" max="10" width="8.85546875" style="18"/>
    <col min="11" max="11" width="9.140625" style="18" bestFit="1" customWidth="1"/>
    <col min="12" max="256" width="8.85546875" style="18"/>
    <col min="257" max="257" width="5.85546875" style="18" customWidth="1"/>
    <col min="258" max="258" width="6.140625" style="18" customWidth="1"/>
    <col min="259" max="259" width="11.42578125" style="18" customWidth="1"/>
    <col min="260" max="260" width="15.85546875" style="18" customWidth="1"/>
    <col min="261" max="261" width="11.28515625" style="18" customWidth="1"/>
    <col min="262" max="262" width="10.85546875" style="18" customWidth="1"/>
    <col min="263" max="263" width="11" style="18" customWidth="1"/>
    <col min="264" max="264" width="11.140625" style="18" customWidth="1"/>
    <col min="265" max="265" width="10.7109375" style="18" customWidth="1"/>
    <col min="266" max="512" width="8.85546875" style="18"/>
    <col min="513" max="513" width="5.85546875" style="18" customWidth="1"/>
    <col min="514" max="514" width="6.140625" style="18" customWidth="1"/>
    <col min="515" max="515" width="11.42578125" style="18" customWidth="1"/>
    <col min="516" max="516" width="15.85546875" style="18" customWidth="1"/>
    <col min="517" max="517" width="11.28515625" style="18" customWidth="1"/>
    <col min="518" max="518" width="10.85546875" style="18" customWidth="1"/>
    <col min="519" max="519" width="11" style="18" customWidth="1"/>
    <col min="520" max="520" width="11.140625" style="18" customWidth="1"/>
    <col min="521" max="521" width="10.7109375" style="18" customWidth="1"/>
    <col min="522" max="768" width="8.85546875" style="18"/>
    <col min="769" max="769" width="5.85546875" style="18" customWidth="1"/>
    <col min="770" max="770" width="6.140625" style="18" customWidth="1"/>
    <col min="771" max="771" width="11.42578125" style="18" customWidth="1"/>
    <col min="772" max="772" width="15.85546875" style="18" customWidth="1"/>
    <col min="773" max="773" width="11.28515625" style="18" customWidth="1"/>
    <col min="774" max="774" width="10.85546875" style="18" customWidth="1"/>
    <col min="775" max="775" width="11" style="18" customWidth="1"/>
    <col min="776" max="776" width="11.140625" style="18" customWidth="1"/>
    <col min="777" max="777" width="10.7109375" style="18" customWidth="1"/>
    <col min="778" max="1024" width="8.85546875" style="18"/>
    <col min="1025" max="1025" width="5.85546875" style="18" customWidth="1"/>
    <col min="1026" max="1026" width="6.140625" style="18" customWidth="1"/>
    <col min="1027" max="1027" width="11.42578125" style="18" customWidth="1"/>
    <col min="1028" max="1028" width="15.85546875" style="18" customWidth="1"/>
    <col min="1029" max="1029" width="11.28515625" style="18" customWidth="1"/>
    <col min="1030" max="1030" width="10.85546875" style="18" customWidth="1"/>
    <col min="1031" max="1031" width="11" style="18" customWidth="1"/>
    <col min="1032" max="1032" width="11.140625" style="18" customWidth="1"/>
    <col min="1033" max="1033" width="10.7109375" style="18" customWidth="1"/>
    <col min="1034" max="1280" width="8.85546875" style="18"/>
    <col min="1281" max="1281" width="5.85546875" style="18" customWidth="1"/>
    <col min="1282" max="1282" width="6.140625" style="18" customWidth="1"/>
    <col min="1283" max="1283" width="11.42578125" style="18" customWidth="1"/>
    <col min="1284" max="1284" width="15.85546875" style="18" customWidth="1"/>
    <col min="1285" max="1285" width="11.28515625" style="18" customWidth="1"/>
    <col min="1286" max="1286" width="10.85546875" style="18" customWidth="1"/>
    <col min="1287" max="1287" width="11" style="18" customWidth="1"/>
    <col min="1288" max="1288" width="11.140625" style="18" customWidth="1"/>
    <col min="1289" max="1289" width="10.7109375" style="18" customWidth="1"/>
    <col min="1290" max="1536" width="8.85546875" style="18"/>
    <col min="1537" max="1537" width="5.85546875" style="18" customWidth="1"/>
    <col min="1538" max="1538" width="6.140625" style="18" customWidth="1"/>
    <col min="1539" max="1539" width="11.42578125" style="18" customWidth="1"/>
    <col min="1540" max="1540" width="15.85546875" style="18" customWidth="1"/>
    <col min="1541" max="1541" width="11.28515625" style="18" customWidth="1"/>
    <col min="1542" max="1542" width="10.85546875" style="18" customWidth="1"/>
    <col min="1543" max="1543" width="11" style="18" customWidth="1"/>
    <col min="1544" max="1544" width="11.140625" style="18" customWidth="1"/>
    <col min="1545" max="1545" width="10.7109375" style="18" customWidth="1"/>
    <col min="1546" max="1792" width="8.85546875" style="18"/>
    <col min="1793" max="1793" width="5.85546875" style="18" customWidth="1"/>
    <col min="1794" max="1794" width="6.140625" style="18" customWidth="1"/>
    <col min="1795" max="1795" width="11.42578125" style="18" customWidth="1"/>
    <col min="1796" max="1796" width="15.85546875" style="18" customWidth="1"/>
    <col min="1797" max="1797" width="11.28515625" style="18" customWidth="1"/>
    <col min="1798" max="1798" width="10.85546875" style="18" customWidth="1"/>
    <col min="1799" max="1799" width="11" style="18" customWidth="1"/>
    <col min="1800" max="1800" width="11.140625" style="18" customWidth="1"/>
    <col min="1801" max="1801" width="10.7109375" style="18" customWidth="1"/>
    <col min="1802" max="2048" width="8.85546875" style="18"/>
    <col min="2049" max="2049" width="5.85546875" style="18" customWidth="1"/>
    <col min="2050" max="2050" width="6.140625" style="18" customWidth="1"/>
    <col min="2051" max="2051" width="11.42578125" style="18" customWidth="1"/>
    <col min="2052" max="2052" width="15.85546875" style="18" customWidth="1"/>
    <col min="2053" max="2053" width="11.28515625" style="18" customWidth="1"/>
    <col min="2054" max="2054" width="10.85546875" style="18" customWidth="1"/>
    <col min="2055" max="2055" width="11" style="18" customWidth="1"/>
    <col min="2056" max="2056" width="11.140625" style="18" customWidth="1"/>
    <col min="2057" max="2057" width="10.7109375" style="18" customWidth="1"/>
    <col min="2058" max="2304" width="8.85546875" style="18"/>
    <col min="2305" max="2305" width="5.85546875" style="18" customWidth="1"/>
    <col min="2306" max="2306" width="6.140625" style="18" customWidth="1"/>
    <col min="2307" max="2307" width="11.42578125" style="18" customWidth="1"/>
    <col min="2308" max="2308" width="15.85546875" style="18" customWidth="1"/>
    <col min="2309" max="2309" width="11.28515625" style="18" customWidth="1"/>
    <col min="2310" max="2310" width="10.85546875" style="18" customWidth="1"/>
    <col min="2311" max="2311" width="11" style="18" customWidth="1"/>
    <col min="2312" max="2312" width="11.140625" style="18" customWidth="1"/>
    <col min="2313" max="2313" width="10.7109375" style="18" customWidth="1"/>
    <col min="2314" max="2560" width="8.85546875" style="18"/>
    <col min="2561" max="2561" width="5.85546875" style="18" customWidth="1"/>
    <col min="2562" max="2562" width="6.140625" style="18" customWidth="1"/>
    <col min="2563" max="2563" width="11.42578125" style="18" customWidth="1"/>
    <col min="2564" max="2564" width="15.85546875" style="18" customWidth="1"/>
    <col min="2565" max="2565" width="11.28515625" style="18" customWidth="1"/>
    <col min="2566" max="2566" width="10.85546875" style="18" customWidth="1"/>
    <col min="2567" max="2567" width="11" style="18" customWidth="1"/>
    <col min="2568" max="2568" width="11.140625" style="18" customWidth="1"/>
    <col min="2569" max="2569" width="10.7109375" style="18" customWidth="1"/>
    <col min="2570" max="2816" width="8.85546875" style="18"/>
    <col min="2817" max="2817" width="5.85546875" style="18" customWidth="1"/>
    <col min="2818" max="2818" width="6.140625" style="18" customWidth="1"/>
    <col min="2819" max="2819" width="11.42578125" style="18" customWidth="1"/>
    <col min="2820" max="2820" width="15.85546875" style="18" customWidth="1"/>
    <col min="2821" max="2821" width="11.28515625" style="18" customWidth="1"/>
    <col min="2822" max="2822" width="10.85546875" style="18" customWidth="1"/>
    <col min="2823" max="2823" width="11" style="18" customWidth="1"/>
    <col min="2824" max="2824" width="11.140625" style="18" customWidth="1"/>
    <col min="2825" max="2825" width="10.7109375" style="18" customWidth="1"/>
    <col min="2826" max="3072" width="8.85546875" style="18"/>
    <col min="3073" max="3073" width="5.85546875" style="18" customWidth="1"/>
    <col min="3074" max="3074" width="6.140625" style="18" customWidth="1"/>
    <col min="3075" max="3075" width="11.42578125" style="18" customWidth="1"/>
    <col min="3076" max="3076" width="15.85546875" style="18" customWidth="1"/>
    <col min="3077" max="3077" width="11.28515625" style="18" customWidth="1"/>
    <col min="3078" max="3078" width="10.85546875" style="18" customWidth="1"/>
    <col min="3079" max="3079" width="11" style="18" customWidth="1"/>
    <col min="3080" max="3080" width="11.140625" style="18" customWidth="1"/>
    <col min="3081" max="3081" width="10.7109375" style="18" customWidth="1"/>
    <col min="3082" max="3328" width="8.85546875" style="18"/>
    <col min="3329" max="3329" width="5.85546875" style="18" customWidth="1"/>
    <col min="3330" max="3330" width="6.140625" style="18" customWidth="1"/>
    <col min="3331" max="3331" width="11.42578125" style="18" customWidth="1"/>
    <col min="3332" max="3332" width="15.85546875" style="18" customWidth="1"/>
    <col min="3333" max="3333" width="11.28515625" style="18" customWidth="1"/>
    <col min="3334" max="3334" width="10.85546875" style="18" customWidth="1"/>
    <col min="3335" max="3335" width="11" style="18" customWidth="1"/>
    <col min="3336" max="3336" width="11.140625" style="18" customWidth="1"/>
    <col min="3337" max="3337" width="10.7109375" style="18" customWidth="1"/>
    <col min="3338" max="3584" width="8.85546875" style="18"/>
    <col min="3585" max="3585" width="5.85546875" style="18" customWidth="1"/>
    <col min="3586" max="3586" width="6.140625" style="18" customWidth="1"/>
    <col min="3587" max="3587" width="11.42578125" style="18" customWidth="1"/>
    <col min="3588" max="3588" width="15.85546875" style="18" customWidth="1"/>
    <col min="3589" max="3589" width="11.28515625" style="18" customWidth="1"/>
    <col min="3590" max="3590" width="10.85546875" style="18" customWidth="1"/>
    <col min="3591" max="3591" width="11" style="18" customWidth="1"/>
    <col min="3592" max="3592" width="11.140625" style="18" customWidth="1"/>
    <col min="3593" max="3593" width="10.7109375" style="18" customWidth="1"/>
    <col min="3594" max="3840" width="8.85546875" style="18"/>
    <col min="3841" max="3841" width="5.85546875" style="18" customWidth="1"/>
    <col min="3842" max="3842" width="6.140625" style="18" customWidth="1"/>
    <col min="3843" max="3843" width="11.42578125" style="18" customWidth="1"/>
    <col min="3844" max="3844" width="15.85546875" style="18" customWidth="1"/>
    <col min="3845" max="3845" width="11.28515625" style="18" customWidth="1"/>
    <col min="3846" max="3846" width="10.85546875" style="18" customWidth="1"/>
    <col min="3847" max="3847" width="11" style="18" customWidth="1"/>
    <col min="3848" max="3848" width="11.140625" style="18" customWidth="1"/>
    <col min="3849" max="3849" width="10.7109375" style="18" customWidth="1"/>
    <col min="3850" max="4096" width="8.85546875" style="18"/>
    <col min="4097" max="4097" width="5.85546875" style="18" customWidth="1"/>
    <col min="4098" max="4098" width="6.140625" style="18" customWidth="1"/>
    <col min="4099" max="4099" width="11.42578125" style="18" customWidth="1"/>
    <col min="4100" max="4100" width="15.85546875" style="18" customWidth="1"/>
    <col min="4101" max="4101" width="11.28515625" style="18" customWidth="1"/>
    <col min="4102" max="4102" width="10.85546875" style="18" customWidth="1"/>
    <col min="4103" max="4103" width="11" style="18" customWidth="1"/>
    <col min="4104" max="4104" width="11.140625" style="18" customWidth="1"/>
    <col min="4105" max="4105" width="10.7109375" style="18" customWidth="1"/>
    <col min="4106" max="4352" width="8.85546875" style="18"/>
    <col min="4353" max="4353" width="5.85546875" style="18" customWidth="1"/>
    <col min="4354" max="4354" width="6.140625" style="18" customWidth="1"/>
    <col min="4355" max="4355" width="11.42578125" style="18" customWidth="1"/>
    <col min="4356" max="4356" width="15.85546875" style="18" customWidth="1"/>
    <col min="4357" max="4357" width="11.28515625" style="18" customWidth="1"/>
    <col min="4358" max="4358" width="10.85546875" style="18" customWidth="1"/>
    <col min="4359" max="4359" width="11" style="18" customWidth="1"/>
    <col min="4360" max="4360" width="11.140625" style="18" customWidth="1"/>
    <col min="4361" max="4361" width="10.7109375" style="18" customWidth="1"/>
    <col min="4362" max="4608" width="8.85546875" style="18"/>
    <col min="4609" max="4609" width="5.85546875" style="18" customWidth="1"/>
    <col min="4610" max="4610" width="6.140625" style="18" customWidth="1"/>
    <col min="4611" max="4611" width="11.42578125" style="18" customWidth="1"/>
    <col min="4612" max="4612" width="15.85546875" style="18" customWidth="1"/>
    <col min="4613" max="4613" width="11.28515625" style="18" customWidth="1"/>
    <col min="4614" max="4614" width="10.85546875" style="18" customWidth="1"/>
    <col min="4615" max="4615" width="11" style="18" customWidth="1"/>
    <col min="4616" max="4616" width="11.140625" style="18" customWidth="1"/>
    <col min="4617" max="4617" width="10.7109375" style="18" customWidth="1"/>
    <col min="4618" max="4864" width="8.85546875" style="18"/>
    <col min="4865" max="4865" width="5.85546875" style="18" customWidth="1"/>
    <col min="4866" max="4866" width="6.140625" style="18" customWidth="1"/>
    <col min="4867" max="4867" width="11.42578125" style="18" customWidth="1"/>
    <col min="4868" max="4868" width="15.85546875" style="18" customWidth="1"/>
    <col min="4869" max="4869" width="11.28515625" style="18" customWidth="1"/>
    <col min="4870" max="4870" width="10.85546875" style="18" customWidth="1"/>
    <col min="4871" max="4871" width="11" style="18" customWidth="1"/>
    <col min="4872" max="4872" width="11.140625" style="18" customWidth="1"/>
    <col min="4873" max="4873" width="10.7109375" style="18" customWidth="1"/>
    <col min="4874" max="5120" width="8.85546875" style="18"/>
    <col min="5121" max="5121" width="5.85546875" style="18" customWidth="1"/>
    <col min="5122" max="5122" width="6.140625" style="18" customWidth="1"/>
    <col min="5123" max="5123" width="11.42578125" style="18" customWidth="1"/>
    <col min="5124" max="5124" width="15.85546875" style="18" customWidth="1"/>
    <col min="5125" max="5125" width="11.28515625" style="18" customWidth="1"/>
    <col min="5126" max="5126" width="10.85546875" style="18" customWidth="1"/>
    <col min="5127" max="5127" width="11" style="18" customWidth="1"/>
    <col min="5128" max="5128" width="11.140625" style="18" customWidth="1"/>
    <col min="5129" max="5129" width="10.7109375" style="18" customWidth="1"/>
    <col min="5130" max="5376" width="8.85546875" style="18"/>
    <col min="5377" max="5377" width="5.85546875" style="18" customWidth="1"/>
    <col min="5378" max="5378" width="6.140625" style="18" customWidth="1"/>
    <col min="5379" max="5379" width="11.42578125" style="18" customWidth="1"/>
    <col min="5380" max="5380" width="15.85546875" style="18" customWidth="1"/>
    <col min="5381" max="5381" width="11.28515625" style="18" customWidth="1"/>
    <col min="5382" max="5382" width="10.85546875" style="18" customWidth="1"/>
    <col min="5383" max="5383" width="11" style="18" customWidth="1"/>
    <col min="5384" max="5384" width="11.140625" style="18" customWidth="1"/>
    <col min="5385" max="5385" width="10.7109375" style="18" customWidth="1"/>
    <col min="5386" max="5632" width="8.85546875" style="18"/>
    <col min="5633" max="5633" width="5.85546875" style="18" customWidth="1"/>
    <col min="5634" max="5634" width="6.140625" style="18" customWidth="1"/>
    <col min="5635" max="5635" width="11.42578125" style="18" customWidth="1"/>
    <col min="5636" max="5636" width="15.85546875" style="18" customWidth="1"/>
    <col min="5637" max="5637" width="11.28515625" style="18" customWidth="1"/>
    <col min="5638" max="5638" width="10.85546875" style="18" customWidth="1"/>
    <col min="5639" max="5639" width="11" style="18" customWidth="1"/>
    <col min="5640" max="5640" width="11.140625" style="18" customWidth="1"/>
    <col min="5641" max="5641" width="10.7109375" style="18" customWidth="1"/>
    <col min="5642" max="5888" width="8.85546875" style="18"/>
    <col min="5889" max="5889" width="5.85546875" style="18" customWidth="1"/>
    <col min="5890" max="5890" width="6.140625" style="18" customWidth="1"/>
    <col min="5891" max="5891" width="11.42578125" style="18" customWidth="1"/>
    <col min="5892" max="5892" width="15.85546875" style="18" customWidth="1"/>
    <col min="5893" max="5893" width="11.28515625" style="18" customWidth="1"/>
    <col min="5894" max="5894" width="10.85546875" style="18" customWidth="1"/>
    <col min="5895" max="5895" width="11" style="18" customWidth="1"/>
    <col min="5896" max="5896" width="11.140625" style="18" customWidth="1"/>
    <col min="5897" max="5897" width="10.7109375" style="18" customWidth="1"/>
    <col min="5898" max="6144" width="8.85546875" style="18"/>
    <col min="6145" max="6145" width="5.85546875" style="18" customWidth="1"/>
    <col min="6146" max="6146" width="6.140625" style="18" customWidth="1"/>
    <col min="6147" max="6147" width="11.42578125" style="18" customWidth="1"/>
    <col min="6148" max="6148" width="15.85546875" style="18" customWidth="1"/>
    <col min="6149" max="6149" width="11.28515625" style="18" customWidth="1"/>
    <col min="6150" max="6150" width="10.85546875" style="18" customWidth="1"/>
    <col min="6151" max="6151" width="11" style="18" customWidth="1"/>
    <col min="6152" max="6152" width="11.140625" style="18" customWidth="1"/>
    <col min="6153" max="6153" width="10.7109375" style="18" customWidth="1"/>
    <col min="6154" max="6400" width="8.85546875" style="18"/>
    <col min="6401" max="6401" width="5.85546875" style="18" customWidth="1"/>
    <col min="6402" max="6402" width="6.140625" style="18" customWidth="1"/>
    <col min="6403" max="6403" width="11.42578125" style="18" customWidth="1"/>
    <col min="6404" max="6404" width="15.85546875" style="18" customWidth="1"/>
    <col min="6405" max="6405" width="11.28515625" style="18" customWidth="1"/>
    <col min="6406" max="6406" width="10.85546875" style="18" customWidth="1"/>
    <col min="6407" max="6407" width="11" style="18" customWidth="1"/>
    <col min="6408" max="6408" width="11.140625" style="18" customWidth="1"/>
    <col min="6409" max="6409" width="10.7109375" style="18" customWidth="1"/>
    <col min="6410" max="6656" width="8.85546875" style="18"/>
    <col min="6657" max="6657" width="5.85546875" style="18" customWidth="1"/>
    <col min="6658" max="6658" width="6.140625" style="18" customWidth="1"/>
    <col min="6659" max="6659" width="11.42578125" style="18" customWidth="1"/>
    <col min="6660" max="6660" width="15.85546875" style="18" customWidth="1"/>
    <col min="6661" max="6661" width="11.28515625" style="18" customWidth="1"/>
    <col min="6662" max="6662" width="10.85546875" style="18" customWidth="1"/>
    <col min="6663" max="6663" width="11" style="18" customWidth="1"/>
    <col min="6664" max="6664" width="11.140625" style="18" customWidth="1"/>
    <col min="6665" max="6665" width="10.7109375" style="18" customWidth="1"/>
    <col min="6666" max="6912" width="8.85546875" style="18"/>
    <col min="6913" max="6913" width="5.85546875" style="18" customWidth="1"/>
    <col min="6914" max="6914" width="6.140625" style="18" customWidth="1"/>
    <col min="6915" max="6915" width="11.42578125" style="18" customWidth="1"/>
    <col min="6916" max="6916" width="15.85546875" style="18" customWidth="1"/>
    <col min="6917" max="6917" width="11.28515625" style="18" customWidth="1"/>
    <col min="6918" max="6918" width="10.85546875" style="18" customWidth="1"/>
    <col min="6919" max="6919" width="11" style="18" customWidth="1"/>
    <col min="6920" max="6920" width="11.140625" style="18" customWidth="1"/>
    <col min="6921" max="6921" width="10.7109375" style="18" customWidth="1"/>
    <col min="6922" max="7168" width="8.85546875" style="18"/>
    <col min="7169" max="7169" width="5.85546875" style="18" customWidth="1"/>
    <col min="7170" max="7170" width="6.140625" style="18" customWidth="1"/>
    <col min="7171" max="7171" width="11.42578125" style="18" customWidth="1"/>
    <col min="7172" max="7172" width="15.85546875" style="18" customWidth="1"/>
    <col min="7173" max="7173" width="11.28515625" style="18" customWidth="1"/>
    <col min="7174" max="7174" width="10.85546875" style="18" customWidth="1"/>
    <col min="7175" max="7175" width="11" style="18" customWidth="1"/>
    <col min="7176" max="7176" width="11.140625" style="18" customWidth="1"/>
    <col min="7177" max="7177" width="10.7109375" style="18" customWidth="1"/>
    <col min="7178" max="7424" width="8.85546875" style="18"/>
    <col min="7425" max="7425" width="5.85546875" style="18" customWidth="1"/>
    <col min="7426" max="7426" width="6.140625" style="18" customWidth="1"/>
    <col min="7427" max="7427" width="11.42578125" style="18" customWidth="1"/>
    <col min="7428" max="7428" width="15.85546875" style="18" customWidth="1"/>
    <col min="7429" max="7429" width="11.28515625" style="18" customWidth="1"/>
    <col min="7430" max="7430" width="10.85546875" style="18" customWidth="1"/>
    <col min="7431" max="7431" width="11" style="18" customWidth="1"/>
    <col min="7432" max="7432" width="11.140625" style="18" customWidth="1"/>
    <col min="7433" max="7433" width="10.7109375" style="18" customWidth="1"/>
    <col min="7434" max="7680" width="8.85546875" style="18"/>
    <col min="7681" max="7681" width="5.85546875" style="18" customWidth="1"/>
    <col min="7682" max="7682" width="6.140625" style="18" customWidth="1"/>
    <col min="7683" max="7683" width="11.42578125" style="18" customWidth="1"/>
    <col min="7684" max="7684" width="15.85546875" style="18" customWidth="1"/>
    <col min="7685" max="7685" width="11.28515625" style="18" customWidth="1"/>
    <col min="7686" max="7686" width="10.85546875" style="18" customWidth="1"/>
    <col min="7687" max="7687" width="11" style="18" customWidth="1"/>
    <col min="7688" max="7688" width="11.140625" style="18" customWidth="1"/>
    <col min="7689" max="7689" width="10.7109375" style="18" customWidth="1"/>
    <col min="7690" max="7936" width="8.85546875" style="18"/>
    <col min="7937" max="7937" width="5.85546875" style="18" customWidth="1"/>
    <col min="7938" max="7938" width="6.140625" style="18" customWidth="1"/>
    <col min="7939" max="7939" width="11.42578125" style="18" customWidth="1"/>
    <col min="7940" max="7940" width="15.85546875" style="18" customWidth="1"/>
    <col min="7941" max="7941" width="11.28515625" style="18" customWidth="1"/>
    <col min="7942" max="7942" width="10.85546875" style="18" customWidth="1"/>
    <col min="7943" max="7943" width="11" style="18" customWidth="1"/>
    <col min="7944" max="7944" width="11.140625" style="18" customWidth="1"/>
    <col min="7945" max="7945" width="10.7109375" style="18" customWidth="1"/>
    <col min="7946" max="8192" width="8.85546875" style="18"/>
    <col min="8193" max="8193" width="5.85546875" style="18" customWidth="1"/>
    <col min="8194" max="8194" width="6.140625" style="18" customWidth="1"/>
    <col min="8195" max="8195" width="11.42578125" style="18" customWidth="1"/>
    <col min="8196" max="8196" width="15.85546875" style="18" customWidth="1"/>
    <col min="8197" max="8197" width="11.28515625" style="18" customWidth="1"/>
    <col min="8198" max="8198" width="10.85546875" style="18" customWidth="1"/>
    <col min="8199" max="8199" width="11" style="18" customWidth="1"/>
    <col min="8200" max="8200" width="11.140625" style="18" customWidth="1"/>
    <col min="8201" max="8201" width="10.7109375" style="18" customWidth="1"/>
    <col min="8202" max="8448" width="8.85546875" style="18"/>
    <col min="8449" max="8449" width="5.85546875" style="18" customWidth="1"/>
    <col min="8450" max="8450" width="6.140625" style="18" customWidth="1"/>
    <col min="8451" max="8451" width="11.42578125" style="18" customWidth="1"/>
    <col min="8452" max="8452" width="15.85546875" style="18" customWidth="1"/>
    <col min="8453" max="8453" width="11.28515625" style="18" customWidth="1"/>
    <col min="8454" max="8454" width="10.85546875" style="18" customWidth="1"/>
    <col min="8455" max="8455" width="11" style="18" customWidth="1"/>
    <col min="8456" max="8456" width="11.140625" style="18" customWidth="1"/>
    <col min="8457" max="8457" width="10.7109375" style="18" customWidth="1"/>
    <col min="8458" max="8704" width="8.85546875" style="18"/>
    <col min="8705" max="8705" width="5.85546875" style="18" customWidth="1"/>
    <col min="8706" max="8706" width="6.140625" style="18" customWidth="1"/>
    <col min="8707" max="8707" width="11.42578125" style="18" customWidth="1"/>
    <col min="8708" max="8708" width="15.85546875" style="18" customWidth="1"/>
    <col min="8709" max="8709" width="11.28515625" style="18" customWidth="1"/>
    <col min="8710" max="8710" width="10.85546875" style="18" customWidth="1"/>
    <col min="8711" max="8711" width="11" style="18" customWidth="1"/>
    <col min="8712" max="8712" width="11.140625" style="18" customWidth="1"/>
    <col min="8713" max="8713" width="10.7109375" style="18" customWidth="1"/>
    <col min="8714" max="8960" width="8.85546875" style="18"/>
    <col min="8961" max="8961" width="5.85546875" style="18" customWidth="1"/>
    <col min="8962" max="8962" width="6.140625" style="18" customWidth="1"/>
    <col min="8963" max="8963" width="11.42578125" style="18" customWidth="1"/>
    <col min="8964" max="8964" width="15.85546875" style="18" customWidth="1"/>
    <col min="8965" max="8965" width="11.28515625" style="18" customWidth="1"/>
    <col min="8966" max="8966" width="10.85546875" style="18" customWidth="1"/>
    <col min="8967" max="8967" width="11" style="18" customWidth="1"/>
    <col min="8968" max="8968" width="11.140625" style="18" customWidth="1"/>
    <col min="8969" max="8969" width="10.7109375" style="18" customWidth="1"/>
    <col min="8970" max="9216" width="8.85546875" style="18"/>
    <col min="9217" max="9217" width="5.85546875" style="18" customWidth="1"/>
    <col min="9218" max="9218" width="6.140625" style="18" customWidth="1"/>
    <col min="9219" max="9219" width="11.42578125" style="18" customWidth="1"/>
    <col min="9220" max="9220" width="15.85546875" style="18" customWidth="1"/>
    <col min="9221" max="9221" width="11.28515625" style="18" customWidth="1"/>
    <col min="9222" max="9222" width="10.85546875" style="18" customWidth="1"/>
    <col min="9223" max="9223" width="11" style="18" customWidth="1"/>
    <col min="9224" max="9224" width="11.140625" style="18" customWidth="1"/>
    <col min="9225" max="9225" width="10.7109375" style="18" customWidth="1"/>
    <col min="9226" max="9472" width="8.85546875" style="18"/>
    <col min="9473" max="9473" width="5.85546875" style="18" customWidth="1"/>
    <col min="9474" max="9474" width="6.140625" style="18" customWidth="1"/>
    <col min="9475" max="9475" width="11.42578125" style="18" customWidth="1"/>
    <col min="9476" max="9476" width="15.85546875" style="18" customWidth="1"/>
    <col min="9477" max="9477" width="11.28515625" style="18" customWidth="1"/>
    <col min="9478" max="9478" width="10.85546875" style="18" customWidth="1"/>
    <col min="9479" max="9479" width="11" style="18" customWidth="1"/>
    <col min="9480" max="9480" width="11.140625" style="18" customWidth="1"/>
    <col min="9481" max="9481" width="10.7109375" style="18" customWidth="1"/>
    <col min="9482" max="9728" width="8.85546875" style="18"/>
    <col min="9729" max="9729" width="5.85546875" style="18" customWidth="1"/>
    <col min="9730" max="9730" width="6.140625" style="18" customWidth="1"/>
    <col min="9731" max="9731" width="11.42578125" style="18" customWidth="1"/>
    <col min="9732" max="9732" width="15.85546875" style="18" customWidth="1"/>
    <col min="9733" max="9733" width="11.28515625" style="18" customWidth="1"/>
    <col min="9734" max="9734" width="10.85546875" style="18" customWidth="1"/>
    <col min="9735" max="9735" width="11" style="18" customWidth="1"/>
    <col min="9736" max="9736" width="11.140625" style="18" customWidth="1"/>
    <col min="9737" max="9737" width="10.7109375" style="18" customWidth="1"/>
    <col min="9738" max="9984" width="8.85546875" style="18"/>
    <col min="9985" max="9985" width="5.85546875" style="18" customWidth="1"/>
    <col min="9986" max="9986" width="6.140625" style="18" customWidth="1"/>
    <col min="9987" max="9987" width="11.42578125" style="18" customWidth="1"/>
    <col min="9988" max="9988" width="15.85546875" style="18" customWidth="1"/>
    <col min="9989" max="9989" width="11.28515625" style="18" customWidth="1"/>
    <col min="9990" max="9990" width="10.85546875" style="18" customWidth="1"/>
    <col min="9991" max="9991" width="11" style="18" customWidth="1"/>
    <col min="9992" max="9992" width="11.140625" style="18" customWidth="1"/>
    <col min="9993" max="9993" width="10.7109375" style="18" customWidth="1"/>
    <col min="9994" max="10240" width="8.85546875" style="18"/>
    <col min="10241" max="10241" width="5.85546875" style="18" customWidth="1"/>
    <col min="10242" max="10242" width="6.140625" style="18" customWidth="1"/>
    <col min="10243" max="10243" width="11.42578125" style="18" customWidth="1"/>
    <col min="10244" max="10244" width="15.85546875" style="18" customWidth="1"/>
    <col min="10245" max="10245" width="11.28515625" style="18" customWidth="1"/>
    <col min="10246" max="10246" width="10.85546875" style="18" customWidth="1"/>
    <col min="10247" max="10247" width="11" style="18" customWidth="1"/>
    <col min="10248" max="10248" width="11.140625" style="18" customWidth="1"/>
    <col min="10249" max="10249" width="10.7109375" style="18" customWidth="1"/>
    <col min="10250" max="10496" width="8.85546875" style="18"/>
    <col min="10497" max="10497" width="5.85546875" style="18" customWidth="1"/>
    <col min="10498" max="10498" width="6.140625" style="18" customWidth="1"/>
    <col min="10499" max="10499" width="11.42578125" style="18" customWidth="1"/>
    <col min="10500" max="10500" width="15.85546875" style="18" customWidth="1"/>
    <col min="10501" max="10501" width="11.28515625" style="18" customWidth="1"/>
    <col min="10502" max="10502" width="10.85546875" style="18" customWidth="1"/>
    <col min="10503" max="10503" width="11" style="18" customWidth="1"/>
    <col min="10504" max="10504" width="11.140625" style="18" customWidth="1"/>
    <col min="10505" max="10505" width="10.7109375" style="18" customWidth="1"/>
    <col min="10506" max="10752" width="8.85546875" style="18"/>
    <col min="10753" max="10753" width="5.85546875" style="18" customWidth="1"/>
    <col min="10754" max="10754" width="6.140625" style="18" customWidth="1"/>
    <col min="10755" max="10755" width="11.42578125" style="18" customWidth="1"/>
    <col min="10756" max="10756" width="15.85546875" style="18" customWidth="1"/>
    <col min="10757" max="10757" width="11.28515625" style="18" customWidth="1"/>
    <col min="10758" max="10758" width="10.85546875" style="18" customWidth="1"/>
    <col min="10759" max="10759" width="11" style="18" customWidth="1"/>
    <col min="10760" max="10760" width="11.140625" style="18" customWidth="1"/>
    <col min="10761" max="10761" width="10.7109375" style="18" customWidth="1"/>
    <col min="10762" max="11008" width="8.85546875" style="18"/>
    <col min="11009" max="11009" width="5.85546875" style="18" customWidth="1"/>
    <col min="11010" max="11010" width="6.140625" style="18" customWidth="1"/>
    <col min="11011" max="11011" width="11.42578125" style="18" customWidth="1"/>
    <col min="11012" max="11012" width="15.85546875" style="18" customWidth="1"/>
    <col min="11013" max="11013" width="11.28515625" style="18" customWidth="1"/>
    <col min="11014" max="11014" width="10.85546875" style="18" customWidth="1"/>
    <col min="11015" max="11015" width="11" style="18" customWidth="1"/>
    <col min="11016" max="11016" width="11.140625" style="18" customWidth="1"/>
    <col min="11017" max="11017" width="10.7109375" style="18" customWidth="1"/>
    <col min="11018" max="11264" width="8.85546875" style="18"/>
    <col min="11265" max="11265" width="5.85546875" style="18" customWidth="1"/>
    <col min="11266" max="11266" width="6.140625" style="18" customWidth="1"/>
    <col min="11267" max="11267" width="11.42578125" style="18" customWidth="1"/>
    <col min="11268" max="11268" width="15.85546875" style="18" customWidth="1"/>
    <col min="11269" max="11269" width="11.28515625" style="18" customWidth="1"/>
    <col min="11270" max="11270" width="10.85546875" style="18" customWidth="1"/>
    <col min="11271" max="11271" width="11" style="18" customWidth="1"/>
    <col min="11272" max="11272" width="11.140625" style="18" customWidth="1"/>
    <col min="11273" max="11273" width="10.7109375" style="18" customWidth="1"/>
    <col min="11274" max="11520" width="8.85546875" style="18"/>
    <col min="11521" max="11521" width="5.85546875" style="18" customWidth="1"/>
    <col min="11522" max="11522" width="6.140625" style="18" customWidth="1"/>
    <col min="11523" max="11523" width="11.42578125" style="18" customWidth="1"/>
    <col min="11524" max="11524" width="15.85546875" style="18" customWidth="1"/>
    <col min="11525" max="11525" width="11.28515625" style="18" customWidth="1"/>
    <col min="11526" max="11526" width="10.85546875" style="18" customWidth="1"/>
    <col min="11527" max="11527" width="11" style="18" customWidth="1"/>
    <col min="11528" max="11528" width="11.140625" style="18" customWidth="1"/>
    <col min="11529" max="11529" width="10.7109375" style="18" customWidth="1"/>
    <col min="11530" max="11776" width="8.85546875" style="18"/>
    <col min="11777" max="11777" width="5.85546875" style="18" customWidth="1"/>
    <col min="11778" max="11778" width="6.140625" style="18" customWidth="1"/>
    <col min="11779" max="11779" width="11.42578125" style="18" customWidth="1"/>
    <col min="11780" max="11780" width="15.85546875" style="18" customWidth="1"/>
    <col min="11781" max="11781" width="11.28515625" style="18" customWidth="1"/>
    <col min="11782" max="11782" width="10.85546875" style="18" customWidth="1"/>
    <col min="11783" max="11783" width="11" style="18" customWidth="1"/>
    <col min="11784" max="11784" width="11.140625" style="18" customWidth="1"/>
    <col min="11785" max="11785" width="10.7109375" style="18" customWidth="1"/>
    <col min="11786" max="12032" width="8.85546875" style="18"/>
    <col min="12033" max="12033" width="5.85546875" style="18" customWidth="1"/>
    <col min="12034" max="12034" width="6.140625" style="18" customWidth="1"/>
    <col min="12035" max="12035" width="11.42578125" style="18" customWidth="1"/>
    <col min="12036" max="12036" width="15.85546875" style="18" customWidth="1"/>
    <col min="12037" max="12037" width="11.28515625" style="18" customWidth="1"/>
    <col min="12038" max="12038" width="10.85546875" style="18" customWidth="1"/>
    <col min="12039" max="12039" width="11" style="18" customWidth="1"/>
    <col min="12040" max="12040" width="11.140625" style="18" customWidth="1"/>
    <col min="12041" max="12041" width="10.7109375" style="18" customWidth="1"/>
    <col min="12042" max="12288" width="8.85546875" style="18"/>
    <col min="12289" max="12289" width="5.85546875" style="18" customWidth="1"/>
    <col min="12290" max="12290" width="6.140625" style="18" customWidth="1"/>
    <col min="12291" max="12291" width="11.42578125" style="18" customWidth="1"/>
    <col min="12292" max="12292" width="15.85546875" style="18" customWidth="1"/>
    <col min="12293" max="12293" width="11.28515625" style="18" customWidth="1"/>
    <col min="12294" max="12294" width="10.85546875" style="18" customWidth="1"/>
    <col min="12295" max="12295" width="11" style="18" customWidth="1"/>
    <col min="12296" max="12296" width="11.140625" style="18" customWidth="1"/>
    <col min="12297" max="12297" width="10.7109375" style="18" customWidth="1"/>
    <col min="12298" max="12544" width="8.85546875" style="18"/>
    <col min="12545" max="12545" width="5.85546875" style="18" customWidth="1"/>
    <col min="12546" max="12546" width="6.140625" style="18" customWidth="1"/>
    <col min="12547" max="12547" width="11.42578125" style="18" customWidth="1"/>
    <col min="12548" max="12548" width="15.85546875" style="18" customWidth="1"/>
    <col min="12549" max="12549" width="11.28515625" style="18" customWidth="1"/>
    <col min="12550" max="12550" width="10.85546875" style="18" customWidth="1"/>
    <col min="12551" max="12551" width="11" style="18" customWidth="1"/>
    <col min="12552" max="12552" width="11.140625" style="18" customWidth="1"/>
    <col min="12553" max="12553" width="10.7109375" style="18" customWidth="1"/>
    <col min="12554" max="12800" width="8.85546875" style="18"/>
    <col min="12801" max="12801" width="5.85546875" style="18" customWidth="1"/>
    <col min="12802" max="12802" width="6.140625" style="18" customWidth="1"/>
    <col min="12803" max="12803" width="11.42578125" style="18" customWidth="1"/>
    <col min="12804" max="12804" width="15.85546875" style="18" customWidth="1"/>
    <col min="12805" max="12805" width="11.28515625" style="18" customWidth="1"/>
    <col min="12806" max="12806" width="10.85546875" style="18" customWidth="1"/>
    <col min="12807" max="12807" width="11" style="18" customWidth="1"/>
    <col min="12808" max="12808" width="11.140625" style="18" customWidth="1"/>
    <col min="12809" max="12809" width="10.7109375" style="18" customWidth="1"/>
    <col min="12810" max="13056" width="8.85546875" style="18"/>
    <col min="13057" max="13057" width="5.85546875" style="18" customWidth="1"/>
    <col min="13058" max="13058" width="6.140625" style="18" customWidth="1"/>
    <col min="13059" max="13059" width="11.42578125" style="18" customWidth="1"/>
    <col min="13060" max="13060" width="15.85546875" style="18" customWidth="1"/>
    <col min="13061" max="13061" width="11.28515625" style="18" customWidth="1"/>
    <col min="13062" max="13062" width="10.85546875" style="18" customWidth="1"/>
    <col min="13063" max="13063" width="11" style="18" customWidth="1"/>
    <col min="13064" max="13064" width="11.140625" style="18" customWidth="1"/>
    <col min="13065" max="13065" width="10.7109375" style="18" customWidth="1"/>
    <col min="13066" max="13312" width="8.85546875" style="18"/>
    <col min="13313" max="13313" width="5.85546875" style="18" customWidth="1"/>
    <col min="13314" max="13314" width="6.140625" style="18" customWidth="1"/>
    <col min="13315" max="13315" width="11.42578125" style="18" customWidth="1"/>
    <col min="13316" max="13316" width="15.85546875" style="18" customWidth="1"/>
    <col min="13317" max="13317" width="11.28515625" style="18" customWidth="1"/>
    <col min="13318" max="13318" width="10.85546875" style="18" customWidth="1"/>
    <col min="13319" max="13319" width="11" style="18" customWidth="1"/>
    <col min="13320" max="13320" width="11.140625" style="18" customWidth="1"/>
    <col min="13321" max="13321" width="10.7109375" style="18" customWidth="1"/>
    <col min="13322" max="13568" width="8.85546875" style="18"/>
    <col min="13569" max="13569" width="5.85546875" style="18" customWidth="1"/>
    <col min="13570" max="13570" width="6.140625" style="18" customWidth="1"/>
    <col min="13571" max="13571" width="11.42578125" style="18" customWidth="1"/>
    <col min="13572" max="13572" width="15.85546875" style="18" customWidth="1"/>
    <col min="13573" max="13573" width="11.28515625" style="18" customWidth="1"/>
    <col min="13574" max="13574" width="10.85546875" style="18" customWidth="1"/>
    <col min="13575" max="13575" width="11" style="18" customWidth="1"/>
    <col min="13576" max="13576" width="11.140625" style="18" customWidth="1"/>
    <col min="13577" max="13577" width="10.7109375" style="18" customWidth="1"/>
    <col min="13578" max="13824" width="8.85546875" style="18"/>
    <col min="13825" max="13825" width="5.85546875" style="18" customWidth="1"/>
    <col min="13826" max="13826" width="6.140625" style="18" customWidth="1"/>
    <col min="13827" max="13827" width="11.42578125" style="18" customWidth="1"/>
    <col min="13828" max="13828" width="15.85546875" style="18" customWidth="1"/>
    <col min="13829" max="13829" width="11.28515625" style="18" customWidth="1"/>
    <col min="13830" max="13830" width="10.85546875" style="18" customWidth="1"/>
    <col min="13831" max="13831" width="11" style="18" customWidth="1"/>
    <col min="13832" max="13832" width="11.140625" style="18" customWidth="1"/>
    <col min="13833" max="13833" width="10.7109375" style="18" customWidth="1"/>
    <col min="13834" max="14080" width="8.85546875" style="18"/>
    <col min="14081" max="14081" width="5.85546875" style="18" customWidth="1"/>
    <col min="14082" max="14082" width="6.140625" style="18" customWidth="1"/>
    <col min="14083" max="14083" width="11.42578125" style="18" customWidth="1"/>
    <col min="14084" max="14084" width="15.85546875" style="18" customWidth="1"/>
    <col min="14085" max="14085" width="11.28515625" style="18" customWidth="1"/>
    <col min="14086" max="14086" width="10.85546875" style="18" customWidth="1"/>
    <col min="14087" max="14087" width="11" style="18" customWidth="1"/>
    <col min="14088" max="14088" width="11.140625" style="18" customWidth="1"/>
    <col min="14089" max="14089" width="10.7109375" style="18" customWidth="1"/>
    <col min="14090" max="14336" width="8.85546875" style="18"/>
    <col min="14337" max="14337" width="5.85546875" style="18" customWidth="1"/>
    <col min="14338" max="14338" width="6.140625" style="18" customWidth="1"/>
    <col min="14339" max="14339" width="11.42578125" style="18" customWidth="1"/>
    <col min="14340" max="14340" width="15.85546875" style="18" customWidth="1"/>
    <col min="14341" max="14341" width="11.28515625" style="18" customWidth="1"/>
    <col min="14342" max="14342" width="10.85546875" style="18" customWidth="1"/>
    <col min="14343" max="14343" width="11" style="18" customWidth="1"/>
    <col min="14344" max="14344" width="11.140625" style="18" customWidth="1"/>
    <col min="14345" max="14345" width="10.7109375" style="18" customWidth="1"/>
    <col min="14346" max="14592" width="8.85546875" style="18"/>
    <col min="14593" max="14593" width="5.85546875" style="18" customWidth="1"/>
    <col min="14594" max="14594" width="6.140625" style="18" customWidth="1"/>
    <col min="14595" max="14595" width="11.42578125" style="18" customWidth="1"/>
    <col min="14596" max="14596" width="15.85546875" style="18" customWidth="1"/>
    <col min="14597" max="14597" width="11.28515625" style="18" customWidth="1"/>
    <col min="14598" max="14598" width="10.85546875" style="18" customWidth="1"/>
    <col min="14599" max="14599" width="11" style="18" customWidth="1"/>
    <col min="14600" max="14600" width="11.140625" style="18" customWidth="1"/>
    <col min="14601" max="14601" width="10.7109375" style="18" customWidth="1"/>
    <col min="14602" max="14848" width="8.85546875" style="18"/>
    <col min="14849" max="14849" width="5.85546875" style="18" customWidth="1"/>
    <col min="14850" max="14850" width="6.140625" style="18" customWidth="1"/>
    <col min="14851" max="14851" width="11.42578125" style="18" customWidth="1"/>
    <col min="14852" max="14852" width="15.85546875" style="18" customWidth="1"/>
    <col min="14853" max="14853" width="11.28515625" style="18" customWidth="1"/>
    <col min="14854" max="14854" width="10.85546875" style="18" customWidth="1"/>
    <col min="14855" max="14855" width="11" style="18" customWidth="1"/>
    <col min="14856" max="14856" width="11.140625" style="18" customWidth="1"/>
    <col min="14857" max="14857" width="10.7109375" style="18" customWidth="1"/>
    <col min="14858" max="15104" width="8.85546875" style="18"/>
    <col min="15105" max="15105" width="5.85546875" style="18" customWidth="1"/>
    <col min="15106" max="15106" width="6.140625" style="18" customWidth="1"/>
    <col min="15107" max="15107" width="11.42578125" style="18" customWidth="1"/>
    <col min="15108" max="15108" width="15.85546875" style="18" customWidth="1"/>
    <col min="15109" max="15109" width="11.28515625" style="18" customWidth="1"/>
    <col min="15110" max="15110" width="10.85546875" style="18" customWidth="1"/>
    <col min="15111" max="15111" width="11" style="18" customWidth="1"/>
    <col min="15112" max="15112" width="11.140625" style="18" customWidth="1"/>
    <col min="15113" max="15113" width="10.7109375" style="18" customWidth="1"/>
    <col min="15114" max="15360" width="8.85546875" style="18"/>
    <col min="15361" max="15361" width="5.85546875" style="18" customWidth="1"/>
    <col min="15362" max="15362" width="6.140625" style="18" customWidth="1"/>
    <col min="15363" max="15363" width="11.42578125" style="18" customWidth="1"/>
    <col min="15364" max="15364" width="15.85546875" style="18" customWidth="1"/>
    <col min="15365" max="15365" width="11.28515625" style="18" customWidth="1"/>
    <col min="15366" max="15366" width="10.85546875" style="18" customWidth="1"/>
    <col min="15367" max="15367" width="11" style="18" customWidth="1"/>
    <col min="15368" max="15368" width="11.140625" style="18" customWidth="1"/>
    <col min="15369" max="15369" width="10.7109375" style="18" customWidth="1"/>
    <col min="15370" max="15616" width="8.85546875" style="18"/>
    <col min="15617" max="15617" width="5.85546875" style="18" customWidth="1"/>
    <col min="15618" max="15618" width="6.140625" style="18" customWidth="1"/>
    <col min="15619" max="15619" width="11.42578125" style="18" customWidth="1"/>
    <col min="15620" max="15620" width="15.85546875" style="18" customWidth="1"/>
    <col min="15621" max="15621" width="11.28515625" style="18" customWidth="1"/>
    <col min="15622" max="15622" width="10.85546875" style="18" customWidth="1"/>
    <col min="15623" max="15623" width="11" style="18" customWidth="1"/>
    <col min="15624" max="15624" width="11.140625" style="18" customWidth="1"/>
    <col min="15625" max="15625" width="10.7109375" style="18" customWidth="1"/>
    <col min="15626" max="15872" width="8.85546875" style="18"/>
    <col min="15873" max="15873" width="5.85546875" style="18" customWidth="1"/>
    <col min="15874" max="15874" width="6.140625" style="18" customWidth="1"/>
    <col min="15875" max="15875" width="11.42578125" style="18" customWidth="1"/>
    <col min="15876" max="15876" width="15.85546875" style="18" customWidth="1"/>
    <col min="15877" max="15877" width="11.28515625" style="18" customWidth="1"/>
    <col min="15878" max="15878" width="10.85546875" style="18" customWidth="1"/>
    <col min="15879" max="15879" width="11" style="18" customWidth="1"/>
    <col min="15880" max="15880" width="11.140625" style="18" customWidth="1"/>
    <col min="15881" max="15881" width="10.7109375" style="18" customWidth="1"/>
    <col min="15882" max="16128" width="8.85546875" style="18"/>
    <col min="16129" max="16129" width="5.85546875" style="18" customWidth="1"/>
    <col min="16130" max="16130" width="6.140625" style="18" customWidth="1"/>
    <col min="16131" max="16131" width="11.42578125" style="18" customWidth="1"/>
    <col min="16132" max="16132" width="15.85546875" style="18" customWidth="1"/>
    <col min="16133" max="16133" width="11.28515625" style="18" customWidth="1"/>
    <col min="16134" max="16134" width="10.85546875" style="18" customWidth="1"/>
    <col min="16135" max="16135" width="11" style="18" customWidth="1"/>
    <col min="16136" max="16136" width="11.140625" style="18" customWidth="1"/>
    <col min="16137" max="16137" width="10.7109375" style="18" customWidth="1"/>
    <col min="16138" max="16384" width="8.85546875" style="18"/>
  </cols>
  <sheetData>
    <row r="1" spans="1:12" ht="13.5" thickTop="1">
      <c r="A1" s="1184" t="s">
        <v>599</v>
      </c>
      <c r="B1" s="1185"/>
      <c r="C1" s="419" t="str">
        <f>CONCATENATE(nazevstavby)</f>
        <v/>
      </c>
      <c r="D1" s="420"/>
      <c r="E1" s="421"/>
      <c r="F1" s="420"/>
      <c r="G1" s="422" t="str">
        <f>Zařazení</f>
        <v>Rozpočet</v>
      </c>
      <c r="H1" s="423" t="str">
        <f>soustava</f>
        <v>01, vlastní cenová soustava</v>
      </c>
      <c r="I1" s="424"/>
    </row>
    <row r="2" spans="1:12" ht="13.5" thickBot="1">
      <c r="A2" s="1186" t="s">
        <v>600</v>
      </c>
      <c r="B2" s="1187"/>
      <c r="C2" s="425" t="str">
        <f>CONCATENATE(nazevobjektu)</f>
        <v>Oprava objektu Nádražní 4</v>
      </c>
      <c r="D2" s="426"/>
      <c r="E2" s="427"/>
      <c r="F2" s="426"/>
      <c r="G2" s="1188" t="str">
        <f>Profese</f>
        <v>Vytápění</v>
      </c>
      <c r="H2" s="1189"/>
      <c r="I2" s="1190"/>
    </row>
    <row r="3" spans="1:12" ht="13.5" thickTop="1">
      <c r="A3" s="401"/>
      <c r="B3" s="401"/>
      <c r="C3" s="401"/>
      <c r="D3" s="401"/>
      <c r="E3" s="401"/>
      <c r="F3" s="390"/>
      <c r="G3" s="401"/>
      <c r="H3" s="401"/>
      <c r="I3" s="401"/>
    </row>
    <row r="4" spans="1:12" ht="19.5" customHeight="1">
      <c r="A4" s="428" t="s">
        <v>601</v>
      </c>
      <c r="B4" s="429"/>
      <c r="C4" s="429"/>
      <c r="D4" s="429"/>
      <c r="E4" s="430"/>
      <c r="F4" s="429"/>
      <c r="G4" s="429"/>
      <c r="H4" s="429"/>
      <c r="I4" s="429"/>
      <c r="L4" s="431"/>
    </row>
    <row r="5" spans="1:12" ht="13.5" thickBot="1">
      <c r="A5" s="401"/>
      <c r="B5" s="401"/>
      <c r="C5" s="401"/>
      <c r="D5" s="401"/>
      <c r="E5" s="401"/>
      <c r="F5" s="401"/>
      <c r="G5" s="401"/>
      <c r="H5" s="401"/>
      <c r="I5" s="401"/>
      <c r="L5" s="432"/>
    </row>
    <row r="6" spans="1:12" s="24" customFormat="1" ht="13.5" thickBot="1">
      <c r="A6" s="433"/>
      <c r="B6" s="434" t="s">
        <v>602</v>
      </c>
      <c r="C6" s="434"/>
      <c r="D6" s="435"/>
      <c r="E6" s="436" t="s">
        <v>41</v>
      </c>
      <c r="F6" s="437" t="s">
        <v>42</v>
      </c>
      <c r="G6" s="437"/>
      <c r="H6" s="437" t="s">
        <v>96</v>
      </c>
      <c r="I6" s="438" t="s">
        <v>582</v>
      </c>
    </row>
    <row r="7" spans="1:12" s="24" customFormat="1">
      <c r="A7" s="439" t="str">
        <f>[5]Položky!B7</f>
        <v>713</v>
      </c>
      <c r="B7" s="440" t="str">
        <f>[5]Položky!C7</f>
        <v>Izolace tepelné</v>
      </c>
      <c r="C7" s="390"/>
      <c r="D7" s="441"/>
      <c r="E7" s="442">
        <f>'UT - Položky'!G30</f>
        <v>0</v>
      </c>
      <c r="F7" s="443">
        <f>'UT - Položky'!G31-'UT - Položky'!G30-'UT - Položky'!G29</f>
        <v>0</v>
      </c>
      <c r="G7" s="443"/>
      <c r="H7" s="443">
        <f>'UT - Položky'!G29</f>
        <v>0</v>
      </c>
      <c r="I7" s="444"/>
      <c r="J7" s="445"/>
    </row>
    <row r="8" spans="1:12" s="24" customFormat="1">
      <c r="A8" s="439" t="str">
        <f>[5]Položky!B32</f>
        <v>731</v>
      </c>
      <c r="B8" s="440" t="str">
        <f>[5]Položky!C32</f>
        <v>Zdroje</v>
      </c>
      <c r="C8" s="390"/>
      <c r="D8" s="441"/>
      <c r="E8" s="442">
        <v>0</v>
      </c>
      <c r="F8" s="443">
        <v>0</v>
      </c>
      <c r="G8" s="443"/>
      <c r="H8" s="443">
        <v>0</v>
      </c>
      <c r="I8" s="444">
        <v>0</v>
      </c>
      <c r="J8" s="445"/>
    </row>
    <row r="9" spans="1:12" s="24" customFormat="1">
      <c r="A9" s="439" t="str">
        <f>[5]Položky!B34</f>
        <v>732</v>
      </c>
      <c r="B9" s="440" t="str">
        <f>[5]Položky!C34</f>
        <v>Strojovny</v>
      </c>
      <c r="C9" s="390"/>
      <c r="D9" s="441"/>
      <c r="E9" s="442">
        <f>'UT - Položky'!G38</f>
        <v>0</v>
      </c>
      <c r="F9" s="443">
        <f>'UT - Položky'!G39-'UT - Položky'!G38-'UT - Položky'!G37</f>
        <v>0</v>
      </c>
      <c r="G9" s="443"/>
      <c r="H9" s="443">
        <f>'UT - Položky'!G37</f>
        <v>0</v>
      </c>
      <c r="I9" s="444">
        <v>0</v>
      </c>
      <c r="J9" s="445"/>
    </row>
    <row r="10" spans="1:12" s="24" customFormat="1">
      <c r="A10" s="439" t="str">
        <f>[5]Položky!B40</f>
        <v>733</v>
      </c>
      <c r="B10" s="440" t="str">
        <f>[5]Položky!C40</f>
        <v>Rozvod potrubí</v>
      </c>
      <c r="C10" s="390"/>
      <c r="D10" s="441"/>
      <c r="E10" s="442">
        <f>[5]Položky!G71</f>
        <v>4600</v>
      </c>
      <c r="F10" s="443">
        <f>'UT - Položky'!G72-'UT - Položky'!G71-'UT - Položky'!G70-'UT - Položky'!G69</f>
        <v>0</v>
      </c>
      <c r="G10" s="443"/>
      <c r="H10" s="443">
        <f>'UT - Položky'!G70</f>
        <v>0</v>
      </c>
      <c r="I10" s="444">
        <f>'UT - Položky'!G69</f>
        <v>0</v>
      </c>
      <c r="J10" s="445"/>
    </row>
    <row r="11" spans="1:12" s="24" customFormat="1">
      <c r="A11" s="439" t="str">
        <f>[5]Položky!B73</f>
        <v>734</v>
      </c>
      <c r="B11" s="440" t="str">
        <f>[5]Položky!C73</f>
        <v>Armatury</v>
      </c>
      <c r="C11" s="390"/>
      <c r="D11" s="441"/>
      <c r="E11" s="442">
        <f>'UT - Položky'!G138</f>
        <v>0</v>
      </c>
      <c r="F11" s="443">
        <f>'UT - Položky'!G139-'UT - Položky'!G138-'UT - Položky'!G137</f>
        <v>0</v>
      </c>
      <c r="G11" s="443"/>
      <c r="H11" s="443">
        <f>'UT - Položky'!G137</f>
        <v>0</v>
      </c>
      <c r="I11" s="444"/>
      <c r="J11" s="445"/>
    </row>
    <row r="12" spans="1:12" s="24" customFormat="1">
      <c r="A12" s="439" t="s">
        <v>603</v>
      </c>
      <c r="B12" s="440" t="str">
        <f>[5]Položky!C140</f>
        <v>Otopné plochy</v>
      </c>
      <c r="C12" s="390"/>
      <c r="D12" s="441"/>
      <c r="E12" s="442">
        <f>'UT - Položky'!G193</f>
        <v>0</v>
      </c>
      <c r="F12" s="443">
        <f>'UT - Položky'!G194-'UT - Položky'!G193-'UT - Položky'!G192</f>
        <v>0</v>
      </c>
      <c r="G12" s="443"/>
      <c r="H12" s="443">
        <f>'UT - Položky'!G192</f>
        <v>0</v>
      </c>
      <c r="I12" s="444"/>
      <c r="J12" s="445"/>
    </row>
    <row r="13" spans="1:12" s="24" customFormat="1">
      <c r="A13" s="439" t="str">
        <f>[5]Položky!B195</f>
        <v>767</v>
      </c>
      <c r="B13" s="440" t="str">
        <f>[5]Položky!C195</f>
        <v>Konstrukce zámečnické</v>
      </c>
      <c r="C13" s="390"/>
      <c r="D13" s="441"/>
      <c r="E13" s="442">
        <f>'UT - Položky'!G199</f>
        <v>0</v>
      </c>
      <c r="F13" s="443">
        <f>'UT - Položky'!G200-'UT - Položky'!G199</f>
        <v>0</v>
      </c>
      <c r="G13" s="443"/>
      <c r="H13" s="443"/>
      <c r="I13" s="444"/>
      <c r="J13" s="445"/>
    </row>
    <row r="14" spans="1:12" s="24" customFormat="1">
      <c r="A14" s="439" t="str">
        <f>[5]Položky!B201</f>
        <v>783</v>
      </c>
      <c r="B14" s="440" t="str">
        <f>[5]Položky!C201</f>
        <v>Nátěry</v>
      </c>
      <c r="C14" s="390"/>
      <c r="D14" s="441"/>
      <c r="E14" s="442"/>
      <c r="F14" s="443">
        <f>'UT - Položky'!G205</f>
        <v>0</v>
      </c>
      <c r="G14" s="443"/>
      <c r="H14" s="443"/>
      <c r="I14" s="444"/>
      <c r="J14" s="445"/>
    </row>
    <row r="15" spans="1:12" s="24" customFormat="1">
      <c r="A15" s="439" t="str">
        <f>[5]Položky!B206</f>
        <v>041</v>
      </c>
      <c r="B15" s="440" t="str">
        <f>[5]Položky!C206</f>
        <v>Demontáže</v>
      </c>
      <c r="C15" s="390"/>
      <c r="D15" s="441"/>
      <c r="E15" s="442"/>
      <c r="F15" s="443">
        <f>'UT - Položky'!G212</f>
        <v>0</v>
      </c>
      <c r="G15" s="443"/>
      <c r="H15" s="443"/>
      <c r="I15" s="444"/>
      <c r="J15" s="445"/>
    </row>
    <row r="16" spans="1:12" s="24" customFormat="1" ht="13.5" thickBot="1">
      <c r="A16" s="439" t="s">
        <v>604</v>
      </c>
      <c r="B16" s="440" t="s">
        <v>605</v>
      </c>
      <c r="C16" s="390"/>
      <c r="D16" s="441"/>
      <c r="E16" s="442"/>
      <c r="F16" s="443">
        <f>'UT - Položky'!G225</f>
        <v>62000</v>
      </c>
      <c r="G16" s="443"/>
      <c r="H16" s="443"/>
      <c r="I16" s="444"/>
      <c r="J16" s="445"/>
    </row>
    <row r="17" spans="1:57" s="452" customFormat="1" ht="13.5" thickBot="1">
      <c r="A17" s="446"/>
      <c r="B17" s="447" t="s">
        <v>606</v>
      </c>
      <c r="C17" s="447"/>
      <c r="D17" s="448"/>
      <c r="E17" s="449">
        <f>SUM(E7:E14)</f>
        <v>4600</v>
      </c>
      <c r="F17" s="450">
        <f>SUM(F7:F16)</f>
        <v>62000</v>
      </c>
      <c r="G17" s="450">
        <f>SUM(G7:G14)</f>
        <v>0</v>
      </c>
      <c r="H17" s="450">
        <f>SUM(H7:H14)</f>
        <v>0</v>
      </c>
      <c r="I17" s="451">
        <f>SUM(I7:I14)</f>
        <v>0</v>
      </c>
      <c r="K17" s="1136"/>
    </row>
    <row r="18" spans="1:57">
      <c r="A18" s="390"/>
      <c r="B18" s="390"/>
      <c r="C18" s="390"/>
      <c r="D18" s="390"/>
      <c r="E18" s="390"/>
      <c r="F18" s="390"/>
      <c r="G18" s="390"/>
      <c r="H18" s="390"/>
      <c r="I18" s="390"/>
    </row>
    <row r="19" spans="1:57" ht="19.5" customHeight="1">
      <c r="A19" s="429" t="s">
        <v>607</v>
      </c>
      <c r="B19" s="429"/>
      <c r="C19" s="429"/>
      <c r="D19" s="429"/>
      <c r="E19" s="429"/>
      <c r="F19" s="429"/>
      <c r="G19" s="453"/>
      <c r="H19" s="429"/>
      <c r="I19" s="429"/>
      <c r="BA19" s="365"/>
      <c r="BB19" s="365"/>
      <c r="BC19" s="365"/>
      <c r="BD19" s="365"/>
      <c r="BE19" s="365"/>
    </row>
    <row r="20" spans="1:57" ht="13.5" thickBot="1">
      <c r="A20" s="401"/>
      <c r="B20" s="401"/>
      <c r="C20" s="401"/>
      <c r="D20" s="401"/>
      <c r="E20" s="401"/>
      <c r="F20" s="401"/>
      <c r="G20" s="401"/>
      <c r="H20" s="401"/>
      <c r="I20" s="401"/>
      <c r="K20" s="365"/>
    </row>
    <row r="21" spans="1:57">
      <c r="A21" s="395" t="s">
        <v>608</v>
      </c>
      <c r="B21" s="396"/>
      <c r="C21" s="396"/>
      <c r="D21" s="454"/>
      <c r="E21" s="455" t="s">
        <v>609</v>
      </c>
      <c r="F21" s="456" t="s">
        <v>50</v>
      </c>
      <c r="G21" s="457" t="s">
        <v>610</v>
      </c>
      <c r="H21" s="458"/>
      <c r="I21" s="459" t="s">
        <v>609</v>
      </c>
    </row>
    <row r="22" spans="1:57">
      <c r="A22" s="388" t="s">
        <v>611</v>
      </c>
      <c r="B22" s="379"/>
      <c r="C22" s="379"/>
      <c r="D22" s="460"/>
      <c r="E22" s="461">
        <v>0</v>
      </c>
      <c r="F22" s="462">
        <v>0.3</v>
      </c>
      <c r="G22" s="463">
        <f>E17+F17</f>
        <v>66600</v>
      </c>
      <c r="H22" s="464"/>
      <c r="I22" s="465">
        <f>E22+F22*G22/100</f>
        <v>199.8</v>
      </c>
      <c r="BA22" s="18">
        <v>0</v>
      </c>
    </row>
    <row r="23" spans="1:57">
      <c r="A23" s="388" t="s">
        <v>612</v>
      </c>
      <c r="B23" s="379"/>
      <c r="C23" s="379"/>
      <c r="D23" s="460"/>
      <c r="E23" s="461">
        <v>0</v>
      </c>
      <c r="F23" s="462">
        <v>0.2</v>
      </c>
      <c r="G23" s="463">
        <f>SUM(E17:H17)</f>
        <v>66600</v>
      </c>
      <c r="H23" s="464"/>
      <c r="I23" s="465">
        <f>E23+F23*G23/100</f>
        <v>133.19999999999999</v>
      </c>
      <c r="BA23" s="18">
        <v>1</v>
      </c>
    </row>
    <row r="24" spans="1:57" ht="13.5" thickBot="1">
      <c r="A24" s="466"/>
      <c r="B24" s="467" t="s">
        <v>613</v>
      </c>
      <c r="C24" s="468"/>
      <c r="D24" s="469"/>
      <c r="E24" s="470"/>
      <c r="F24" s="471"/>
      <c r="G24" s="471"/>
      <c r="H24" s="1330">
        <f>SUM(I22:I23)</f>
        <v>333</v>
      </c>
      <c r="I24" s="1331"/>
    </row>
    <row r="26" spans="1:57">
      <c r="B26" s="452"/>
      <c r="F26" s="472"/>
      <c r="G26" s="473"/>
      <c r="H26" s="473"/>
      <c r="I26" s="134"/>
    </row>
    <row r="27" spans="1:57">
      <c r="F27" s="472"/>
      <c r="G27" s="473"/>
      <c r="H27" s="473"/>
      <c r="I27" s="134"/>
    </row>
    <row r="28" spans="1:57">
      <c r="F28" s="472"/>
      <c r="G28" s="473"/>
      <c r="H28" s="473"/>
      <c r="I28" s="134"/>
    </row>
    <row r="29" spans="1:57">
      <c r="F29" s="472"/>
      <c r="G29" s="473"/>
      <c r="H29" s="473"/>
      <c r="I29" s="134"/>
    </row>
    <row r="30" spans="1:57">
      <c r="F30" s="472"/>
      <c r="G30" s="473"/>
      <c r="H30" s="473"/>
      <c r="I30" s="134"/>
    </row>
    <row r="31" spans="1:57">
      <c r="F31" s="472"/>
      <c r="G31" s="473"/>
      <c r="H31" s="473"/>
      <c r="I31" s="134"/>
    </row>
    <row r="32" spans="1:57">
      <c r="F32" s="472"/>
      <c r="G32" s="473"/>
      <c r="H32" s="473"/>
      <c r="I32" s="134"/>
    </row>
    <row r="33" spans="6:9">
      <c r="F33" s="472"/>
      <c r="G33" s="473"/>
      <c r="H33" s="473"/>
      <c r="I33" s="134"/>
    </row>
    <row r="34" spans="6:9">
      <c r="F34" s="472"/>
      <c r="G34" s="473"/>
      <c r="H34" s="473"/>
      <c r="I34" s="134"/>
    </row>
    <row r="35" spans="6:9">
      <c r="F35" s="472"/>
      <c r="G35" s="473"/>
      <c r="H35" s="473"/>
      <c r="I35" s="134"/>
    </row>
    <row r="36" spans="6:9">
      <c r="F36" s="472"/>
      <c r="G36" s="473"/>
      <c r="H36" s="473"/>
      <c r="I36" s="134"/>
    </row>
    <row r="37" spans="6:9">
      <c r="F37" s="472"/>
      <c r="G37" s="473"/>
      <c r="H37" s="473"/>
      <c r="I37" s="134"/>
    </row>
    <row r="38" spans="6:9">
      <c r="F38" s="472"/>
      <c r="G38" s="473"/>
      <c r="H38" s="473"/>
      <c r="I38" s="134"/>
    </row>
    <row r="39" spans="6:9">
      <c r="F39" s="472"/>
      <c r="G39" s="473"/>
      <c r="H39" s="473"/>
      <c r="I39" s="134"/>
    </row>
    <row r="40" spans="6:9">
      <c r="F40" s="472"/>
      <c r="G40" s="473"/>
      <c r="H40" s="473"/>
      <c r="I40" s="134"/>
    </row>
    <row r="41" spans="6:9">
      <c r="F41" s="472"/>
      <c r="G41" s="473"/>
      <c r="H41" s="473"/>
      <c r="I41" s="134"/>
    </row>
    <row r="42" spans="6:9">
      <c r="F42" s="472"/>
      <c r="G42" s="473"/>
      <c r="H42" s="473"/>
      <c r="I42" s="134"/>
    </row>
    <row r="43" spans="6:9">
      <c r="F43" s="472"/>
      <c r="G43" s="473"/>
      <c r="H43" s="473"/>
      <c r="I43" s="134"/>
    </row>
    <row r="44" spans="6:9">
      <c r="F44" s="472"/>
      <c r="G44" s="473"/>
      <c r="H44" s="473"/>
      <c r="I44" s="134"/>
    </row>
    <row r="45" spans="6:9">
      <c r="F45" s="472"/>
      <c r="G45" s="473"/>
      <c r="H45" s="473"/>
      <c r="I45" s="134"/>
    </row>
    <row r="46" spans="6:9">
      <c r="F46" s="472"/>
      <c r="G46" s="473"/>
      <c r="H46" s="473"/>
      <c r="I46" s="134"/>
    </row>
    <row r="47" spans="6:9">
      <c r="F47" s="472"/>
      <c r="G47" s="473"/>
      <c r="H47" s="473"/>
      <c r="I47" s="134"/>
    </row>
    <row r="48" spans="6:9">
      <c r="F48" s="472"/>
      <c r="G48" s="473"/>
      <c r="H48" s="473"/>
      <c r="I48" s="134"/>
    </row>
    <row r="49" spans="6:9">
      <c r="F49" s="472"/>
      <c r="G49" s="473"/>
      <c r="H49" s="473"/>
      <c r="I49" s="134"/>
    </row>
    <row r="50" spans="6:9">
      <c r="F50" s="472"/>
      <c r="G50" s="473"/>
      <c r="H50" s="473"/>
      <c r="I50" s="134"/>
    </row>
    <row r="51" spans="6:9">
      <c r="F51" s="472"/>
      <c r="G51" s="473"/>
      <c r="H51" s="473"/>
      <c r="I51" s="134"/>
    </row>
    <row r="52" spans="6:9">
      <c r="F52" s="472"/>
      <c r="G52" s="473"/>
      <c r="H52" s="473"/>
      <c r="I52" s="134"/>
    </row>
    <row r="53" spans="6:9">
      <c r="F53" s="472"/>
      <c r="G53" s="473"/>
      <c r="H53" s="473"/>
      <c r="I53" s="134"/>
    </row>
    <row r="54" spans="6:9">
      <c r="F54" s="472"/>
      <c r="G54" s="473"/>
      <c r="H54" s="473"/>
      <c r="I54" s="134"/>
    </row>
    <row r="55" spans="6:9">
      <c r="F55" s="472"/>
      <c r="G55" s="473"/>
      <c r="H55" s="473"/>
      <c r="I55" s="134"/>
    </row>
    <row r="56" spans="6:9">
      <c r="F56" s="472"/>
      <c r="G56" s="473"/>
      <c r="H56" s="473"/>
      <c r="I56" s="134"/>
    </row>
    <row r="57" spans="6:9">
      <c r="F57" s="472"/>
      <c r="G57" s="473"/>
      <c r="H57" s="473"/>
      <c r="I57" s="134"/>
    </row>
    <row r="58" spans="6:9">
      <c r="F58" s="472"/>
      <c r="G58" s="473"/>
      <c r="H58" s="473"/>
      <c r="I58" s="134"/>
    </row>
    <row r="59" spans="6:9">
      <c r="F59" s="472"/>
      <c r="G59" s="473"/>
      <c r="H59" s="473"/>
      <c r="I59" s="134"/>
    </row>
    <row r="60" spans="6:9">
      <c r="F60" s="472"/>
      <c r="G60" s="473"/>
      <c r="H60" s="473"/>
      <c r="I60" s="134"/>
    </row>
    <row r="61" spans="6:9">
      <c r="F61" s="472"/>
      <c r="G61" s="473"/>
      <c r="H61" s="473"/>
      <c r="I61" s="134"/>
    </row>
    <row r="62" spans="6:9">
      <c r="F62" s="472"/>
      <c r="G62" s="473"/>
      <c r="H62" s="473"/>
      <c r="I62" s="134"/>
    </row>
    <row r="63" spans="6:9">
      <c r="F63" s="472"/>
      <c r="G63" s="473"/>
      <c r="H63" s="473"/>
      <c r="I63" s="134"/>
    </row>
    <row r="64" spans="6:9">
      <c r="F64" s="472"/>
      <c r="G64" s="473"/>
      <c r="H64" s="473"/>
      <c r="I64" s="134"/>
    </row>
    <row r="65" spans="6:9">
      <c r="F65" s="472"/>
      <c r="G65" s="473"/>
      <c r="H65" s="473"/>
      <c r="I65" s="134"/>
    </row>
    <row r="66" spans="6:9">
      <c r="F66" s="472"/>
      <c r="G66" s="473"/>
      <c r="H66" s="473"/>
      <c r="I66" s="134"/>
    </row>
    <row r="67" spans="6:9">
      <c r="F67" s="472"/>
      <c r="G67" s="473"/>
      <c r="H67" s="473"/>
      <c r="I67" s="134"/>
    </row>
    <row r="68" spans="6:9">
      <c r="F68" s="472"/>
      <c r="G68" s="473"/>
      <c r="H68" s="473"/>
      <c r="I68" s="134"/>
    </row>
    <row r="69" spans="6:9">
      <c r="F69" s="472"/>
      <c r="G69" s="473"/>
      <c r="H69" s="473"/>
      <c r="I69" s="134"/>
    </row>
    <row r="70" spans="6:9">
      <c r="F70" s="472"/>
      <c r="G70" s="473"/>
      <c r="H70" s="473"/>
      <c r="I70" s="134"/>
    </row>
    <row r="71" spans="6:9">
      <c r="F71" s="472"/>
      <c r="G71" s="473"/>
      <c r="H71" s="473"/>
      <c r="I71" s="134"/>
    </row>
    <row r="72" spans="6:9">
      <c r="F72" s="472"/>
      <c r="G72" s="473"/>
      <c r="H72" s="473"/>
      <c r="I72" s="134"/>
    </row>
    <row r="73" spans="6:9">
      <c r="F73" s="472"/>
      <c r="G73" s="473"/>
      <c r="H73" s="473"/>
      <c r="I73" s="134"/>
    </row>
    <row r="74" spans="6:9">
      <c r="F74" s="472"/>
      <c r="G74" s="473"/>
      <c r="H74" s="473"/>
      <c r="I74" s="134"/>
    </row>
    <row r="75" spans="6:9">
      <c r="F75" s="472"/>
      <c r="G75" s="473"/>
      <c r="H75" s="473"/>
      <c r="I75" s="134"/>
    </row>
    <row r="106" spans="3:3">
      <c r="C106" s="18" t="s">
        <v>598</v>
      </c>
    </row>
  </sheetData>
  <sheetProtection password="DCC9" sheet="1" objects="1" scenarios="1" selectLockedCells="1"/>
  <mergeCells count="4">
    <mergeCell ref="A1:B1"/>
    <mergeCell ref="A2:B2"/>
    <mergeCell ref="G2:I2"/>
    <mergeCell ref="H24:I24"/>
  </mergeCells>
  <printOptions horizontalCentered="1"/>
  <pageMargins left="0.19685039370078741" right="0.19685039370078741" top="0.59055118110236227" bottom="0.39370078740157483" header="0.19685039370078741" footer="0.31496062992125984"/>
  <pageSetup paperSize="9" scale="85" orientation="portrait" r:id="rId1"/>
  <headerFooter alignWithMargins="0">
    <oddFooter>&amp;R&amp;"Arial,Obyčejné"Strana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S280"/>
  <sheetViews>
    <sheetView showGridLines="0" showZeros="0" view="pageBreakPreview" zoomScaleNormal="100" zoomScaleSheetLayoutView="100" workbookViewId="0">
      <pane ySplit="6" topLeftCell="A166" activePane="bottomLeft" state="frozen"/>
      <selection activeCell="H163" sqref="H163"/>
      <selection pane="bottomLeft" activeCell="F9" sqref="F9"/>
    </sheetView>
  </sheetViews>
  <sheetFormatPr defaultColWidth="9.140625" defaultRowHeight="12.75" outlineLevelRow="1"/>
  <cols>
    <col min="1" max="1" width="5.7109375" style="477" customWidth="1"/>
    <col min="2" max="2" width="10.42578125" style="477" customWidth="1"/>
    <col min="3" max="3" width="50.28515625" style="477" customWidth="1"/>
    <col min="4" max="4" width="8.85546875" style="561" customWidth="1"/>
    <col min="5" max="5" width="7.7109375" style="565" customWidth="1"/>
    <col min="6" max="6" width="13.85546875" style="477" customWidth="1"/>
    <col min="7" max="7" width="21.28515625" style="477" customWidth="1"/>
    <col min="8" max="9" width="60.85546875" style="474" bestFit="1" customWidth="1"/>
    <col min="10" max="10" width="11.140625" style="474" bestFit="1" customWidth="1"/>
    <col min="11" max="12" width="11.140625" style="474" customWidth="1"/>
    <col min="13" max="23" width="4" style="475" bestFit="1" customWidth="1"/>
    <col min="24" max="24" width="4" style="476" bestFit="1" customWidth="1"/>
    <col min="25" max="256" width="9.140625" style="477"/>
    <col min="257" max="257" width="5.7109375" style="477" customWidth="1"/>
    <col min="258" max="258" width="10.42578125" style="477" customWidth="1"/>
    <col min="259" max="259" width="50.28515625" style="477" customWidth="1"/>
    <col min="260" max="260" width="8.85546875" style="477" customWidth="1"/>
    <col min="261" max="261" width="7.7109375" style="477" customWidth="1"/>
    <col min="262" max="262" width="13.85546875" style="477" customWidth="1"/>
    <col min="263" max="263" width="21.28515625" style="477" customWidth="1"/>
    <col min="264" max="265" width="60.85546875" style="477" bestFit="1" customWidth="1"/>
    <col min="266" max="266" width="11.140625" style="477" bestFit="1" customWidth="1"/>
    <col min="267" max="268" width="11.140625" style="477" customWidth="1"/>
    <col min="269" max="280" width="4" style="477" bestFit="1" customWidth="1"/>
    <col min="281" max="512" width="9.140625" style="477"/>
    <col min="513" max="513" width="5.7109375" style="477" customWidth="1"/>
    <col min="514" max="514" width="10.42578125" style="477" customWidth="1"/>
    <col min="515" max="515" width="50.28515625" style="477" customWidth="1"/>
    <col min="516" max="516" width="8.85546875" style="477" customWidth="1"/>
    <col min="517" max="517" width="7.7109375" style="477" customWidth="1"/>
    <col min="518" max="518" width="13.85546875" style="477" customWidth="1"/>
    <col min="519" max="519" width="21.28515625" style="477" customWidth="1"/>
    <col min="520" max="521" width="60.85546875" style="477" bestFit="1" customWidth="1"/>
    <col min="522" max="522" width="11.140625" style="477" bestFit="1" customWidth="1"/>
    <col min="523" max="524" width="11.140625" style="477" customWidth="1"/>
    <col min="525" max="536" width="4" style="477" bestFit="1" customWidth="1"/>
    <col min="537" max="768" width="9.140625" style="477"/>
    <col min="769" max="769" width="5.7109375" style="477" customWidth="1"/>
    <col min="770" max="770" width="10.42578125" style="477" customWidth="1"/>
    <col min="771" max="771" width="50.28515625" style="477" customWidth="1"/>
    <col min="772" max="772" width="8.85546875" style="477" customWidth="1"/>
    <col min="773" max="773" width="7.7109375" style="477" customWidth="1"/>
    <col min="774" max="774" width="13.85546875" style="477" customWidth="1"/>
    <col min="775" max="775" width="21.28515625" style="477" customWidth="1"/>
    <col min="776" max="777" width="60.85546875" style="477" bestFit="1" customWidth="1"/>
    <col min="778" max="778" width="11.140625" style="477" bestFit="1" customWidth="1"/>
    <col min="779" max="780" width="11.140625" style="477" customWidth="1"/>
    <col min="781" max="792" width="4" style="477" bestFit="1" customWidth="1"/>
    <col min="793" max="1024" width="9.140625" style="477"/>
    <col min="1025" max="1025" width="5.7109375" style="477" customWidth="1"/>
    <col min="1026" max="1026" width="10.42578125" style="477" customWidth="1"/>
    <col min="1027" max="1027" width="50.28515625" style="477" customWidth="1"/>
    <col min="1028" max="1028" width="8.85546875" style="477" customWidth="1"/>
    <col min="1029" max="1029" width="7.7109375" style="477" customWidth="1"/>
    <col min="1030" max="1030" width="13.85546875" style="477" customWidth="1"/>
    <col min="1031" max="1031" width="21.28515625" style="477" customWidth="1"/>
    <col min="1032" max="1033" width="60.85546875" style="477" bestFit="1" customWidth="1"/>
    <col min="1034" max="1034" width="11.140625" style="477" bestFit="1" customWidth="1"/>
    <col min="1035" max="1036" width="11.140625" style="477" customWidth="1"/>
    <col min="1037" max="1048" width="4" style="477" bestFit="1" customWidth="1"/>
    <col min="1049" max="1280" width="9.140625" style="477"/>
    <col min="1281" max="1281" width="5.7109375" style="477" customWidth="1"/>
    <col min="1282" max="1282" width="10.42578125" style="477" customWidth="1"/>
    <col min="1283" max="1283" width="50.28515625" style="477" customWidth="1"/>
    <col min="1284" max="1284" width="8.85546875" style="477" customWidth="1"/>
    <col min="1285" max="1285" width="7.7109375" style="477" customWidth="1"/>
    <col min="1286" max="1286" width="13.85546875" style="477" customWidth="1"/>
    <col min="1287" max="1287" width="21.28515625" style="477" customWidth="1"/>
    <col min="1288" max="1289" width="60.85546875" style="477" bestFit="1" customWidth="1"/>
    <col min="1290" max="1290" width="11.140625" style="477" bestFit="1" customWidth="1"/>
    <col min="1291" max="1292" width="11.140625" style="477" customWidth="1"/>
    <col min="1293" max="1304" width="4" style="477" bestFit="1" customWidth="1"/>
    <col min="1305" max="1536" width="9.140625" style="477"/>
    <col min="1537" max="1537" width="5.7109375" style="477" customWidth="1"/>
    <col min="1538" max="1538" width="10.42578125" style="477" customWidth="1"/>
    <col min="1539" max="1539" width="50.28515625" style="477" customWidth="1"/>
    <col min="1540" max="1540" width="8.85546875" style="477" customWidth="1"/>
    <col min="1541" max="1541" width="7.7109375" style="477" customWidth="1"/>
    <col min="1542" max="1542" width="13.85546875" style="477" customWidth="1"/>
    <col min="1543" max="1543" width="21.28515625" style="477" customWidth="1"/>
    <col min="1544" max="1545" width="60.85546875" style="477" bestFit="1" customWidth="1"/>
    <col min="1546" max="1546" width="11.140625" style="477" bestFit="1" customWidth="1"/>
    <col min="1547" max="1548" width="11.140625" style="477" customWidth="1"/>
    <col min="1549" max="1560" width="4" style="477" bestFit="1" customWidth="1"/>
    <col min="1561" max="1792" width="9.140625" style="477"/>
    <col min="1793" max="1793" width="5.7109375" style="477" customWidth="1"/>
    <col min="1794" max="1794" width="10.42578125" style="477" customWidth="1"/>
    <col min="1795" max="1795" width="50.28515625" style="477" customWidth="1"/>
    <col min="1796" max="1796" width="8.85546875" style="477" customWidth="1"/>
    <col min="1797" max="1797" width="7.7109375" style="477" customWidth="1"/>
    <col min="1798" max="1798" width="13.85546875" style="477" customWidth="1"/>
    <col min="1799" max="1799" width="21.28515625" style="477" customWidth="1"/>
    <col min="1800" max="1801" width="60.85546875" style="477" bestFit="1" customWidth="1"/>
    <col min="1802" max="1802" width="11.140625" style="477" bestFit="1" customWidth="1"/>
    <col min="1803" max="1804" width="11.140625" style="477" customWidth="1"/>
    <col min="1805" max="1816" width="4" style="477" bestFit="1" customWidth="1"/>
    <col min="1817" max="2048" width="9.140625" style="477"/>
    <col min="2049" max="2049" width="5.7109375" style="477" customWidth="1"/>
    <col min="2050" max="2050" width="10.42578125" style="477" customWidth="1"/>
    <col min="2051" max="2051" width="50.28515625" style="477" customWidth="1"/>
    <col min="2052" max="2052" width="8.85546875" style="477" customWidth="1"/>
    <col min="2053" max="2053" width="7.7109375" style="477" customWidth="1"/>
    <col min="2054" max="2054" width="13.85546875" style="477" customWidth="1"/>
    <col min="2055" max="2055" width="21.28515625" style="477" customWidth="1"/>
    <col min="2056" max="2057" width="60.85546875" style="477" bestFit="1" customWidth="1"/>
    <col min="2058" max="2058" width="11.140625" style="477" bestFit="1" customWidth="1"/>
    <col min="2059" max="2060" width="11.140625" style="477" customWidth="1"/>
    <col min="2061" max="2072" width="4" style="477" bestFit="1" customWidth="1"/>
    <col min="2073" max="2304" width="9.140625" style="477"/>
    <col min="2305" max="2305" width="5.7109375" style="477" customWidth="1"/>
    <col min="2306" max="2306" width="10.42578125" style="477" customWidth="1"/>
    <col min="2307" max="2307" width="50.28515625" style="477" customWidth="1"/>
    <col min="2308" max="2308" width="8.85546875" style="477" customWidth="1"/>
    <col min="2309" max="2309" width="7.7109375" style="477" customWidth="1"/>
    <col min="2310" max="2310" width="13.85546875" style="477" customWidth="1"/>
    <col min="2311" max="2311" width="21.28515625" style="477" customWidth="1"/>
    <col min="2312" max="2313" width="60.85546875" style="477" bestFit="1" customWidth="1"/>
    <col min="2314" max="2314" width="11.140625" style="477" bestFit="1" customWidth="1"/>
    <col min="2315" max="2316" width="11.140625" style="477" customWidth="1"/>
    <col min="2317" max="2328" width="4" style="477" bestFit="1" customWidth="1"/>
    <col min="2329" max="2560" width="9.140625" style="477"/>
    <col min="2561" max="2561" width="5.7109375" style="477" customWidth="1"/>
    <col min="2562" max="2562" width="10.42578125" style="477" customWidth="1"/>
    <col min="2563" max="2563" width="50.28515625" style="477" customWidth="1"/>
    <col min="2564" max="2564" width="8.85546875" style="477" customWidth="1"/>
    <col min="2565" max="2565" width="7.7109375" style="477" customWidth="1"/>
    <col min="2566" max="2566" width="13.85546875" style="477" customWidth="1"/>
    <col min="2567" max="2567" width="21.28515625" style="477" customWidth="1"/>
    <col min="2568" max="2569" width="60.85546875" style="477" bestFit="1" customWidth="1"/>
    <col min="2570" max="2570" width="11.140625" style="477" bestFit="1" customWidth="1"/>
    <col min="2571" max="2572" width="11.140625" style="477" customWidth="1"/>
    <col min="2573" max="2584" width="4" style="477" bestFit="1" customWidth="1"/>
    <col min="2585" max="2816" width="9.140625" style="477"/>
    <col min="2817" max="2817" width="5.7109375" style="477" customWidth="1"/>
    <col min="2818" max="2818" width="10.42578125" style="477" customWidth="1"/>
    <col min="2819" max="2819" width="50.28515625" style="477" customWidth="1"/>
    <col min="2820" max="2820" width="8.85546875" style="477" customWidth="1"/>
    <col min="2821" max="2821" width="7.7109375" style="477" customWidth="1"/>
    <col min="2822" max="2822" width="13.85546875" style="477" customWidth="1"/>
    <col min="2823" max="2823" width="21.28515625" style="477" customWidth="1"/>
    <col min="2824" max="2825" width="60.85546875" style="477" bestFit="1" customWidth="1"/>
    <col min="2826" max="2826" width="11.140625" style="477" bestFit="1" customWidth="1"/>
    <col min="2827" max="2828" width="11.140625" style="477" customWidth="1"/>
    <col min="2829" max="2840" width="4" style="477" bestFit="1" customWidth="1"/>
    <col min="2841" max="3072" width="9.140625" style="477"/>
    <col min="3073" max="3073" width="5.7109375" style="477" customWidth="1"/>
    <col min="3074" max="3074" width="10.42578125" style="477" customWidth="1"/>
    <col min="3075" max="3075" width="50.28515625" style="477" customWidth="1"/>
    <col min="3076" max="3076" width="8.85546875" style="477" customWidth="1"/>
    <col min="3077" max="3077" width="7.7109375" style="477" customWidth="1"/>
    <col min="3078" max="3078" width="13.85546875" style="477" customWidth="1"/>
    <col min="3079" max="3079" width="21.28515625" style="477" customWidth="1"/>
    <col min="3080" max="3081" width="60.85546875" style="477" bestFit="1" customWidth="1"/>
    <col min="3082" max="3082" width="11.140625" style="477" bestFit="1" customWidth="1"/>
    <col min="3083" max="3084" width="11.140625" style="477" customWidth="1"/>
    <col min="3085" max="3096" width="4" style="477" bestFit="1" customWidth="1"/>
    <col min="3097" max="3328" width="9.140625" style="477"/>
    <col min="3329" max="3329" width="5.7109375" style="477" customWidth="1"/>
    <col min="3330" max="3330" width="10.42578125" style="477" customWidth="1"/>
    <col min="3331" max="3331" width="50.28515625" style="477" customWidth="1"/>
    <col min="3332" max="3332" width="8.85546875" style="477" customWidth="1"/>
    <col min="3333" max="3333" width="7.7109375" style="477" customWidth="1"/>
    <col min="3334" max="3334" width="13.85546875" style="477" customWidth="1"/>
    <col min="3335" max="3335" width="21.28515625" style="477" customWidth="1"/>
    <col min="3336" max="3337" width="60.85546875" style="477" bestFit="1" customWidth="1"/>
    <col min="3338" max="3338" width="11.140625" style="477" bestFit="1" customWidth="1"/>
    <col min="3339" max="3340" width="11.140625" style="477" customWidth="1"/>
    <col min="3341" max="3352" width="4" style="477" bestFit="1" customWidth="1"/>
    <col min="3353" max="3584" width="9.140625" style="477"/>
    <col min="3585" max="3585" width="5.7109375" style="477" customWidth="1"/>
    <col min="3586" max="3586" width="10.42578125" style="477" customWidth="1"/>
    <col min="3587" max="3587" width="50.28515625" style="477" customWidth="1"/>
    <col min="3588" max="3588" width="8.85546875" style="477" customWidth="1"/>
    <col min="3589" max="3589" width="7.7109375" style="477" customWidth="1"/>
    <col min="3590" max="3590" width="13.85546875" style="477" customWidth="1"/>
    <col min="3591" max="3591" width="21.28515625" style="477" customWidth="1"/>
    <col min="3592" max="3593" width="60.85546875" style="477" bestFit="1" customWidth="1"/>
    <col min="3594" max="3594" width="11.140625" style="477" bestFit="1" customWidth="1"/>
    <col min="3595" max="3596" width="11.140625" style="477" customWidth="1"/>
    <col min="3597" max="3608" width="4" style="477" bestFit="1" customWidth="1"/>
    <col min="3609" max="3840" width="9.140625" style="477"/>
    <col min="3841" max="3841" width="5.7109375" style="477" customWidth="1"/>
    <col min="3842" max="3842" width="10.42578125" style="477" customWidth="1"/>
    <col min="3843" max="3843" width="50.28515625" style="477" customWidth="1"/>
    <col min="3844" max="3844" width="8.85546875" style="477" customWidth="1"/>
    <col min="3845" max="3845" width="7.7109375" style="477" customWidth="1"/>
    <col min="3846" max="3846" width="13.85546875" style="477" customWidth="1"/>
    <col min="3847" max="3847" width="21.28515625" style="477" customWidth="1"/>
    <col min="3848" max="3849" width="60.85546875" style="477" bestFit="1" customWidth="1"/>
    <col min="3850" max="3850" width="11.140625" style="477" bestFit="1" customWidth="1"/>
    <col min="3851" max="3852" width="11.140625" style="477" customWidth="1"/>
    <col min="3853" max="3864" width="4" style="477" bestFit="1" customWidth="1"/>
    <col min="3865" max="4096" width="9.140625" style="477"/>
    <col min="4097" max="4097" width="5.7109375" style="477" customWidth="1"/>
    <col min="4098" max="4098" width="10.42578125" style="477" customWidth="1"/>
    <col min="4099" max="4099" width="50.28515625" style="477" customWidth="1"/>
    <col min="4100" max="4100" width="8.85546875" style="477" customWidth="1"/>
    <col min="4101" max="4101" width="7.7109375" style="477" customWidth="1"/>
    <col min="4102" max="4102" width="13.85546875" style="477" customWidth="1"/>
    <col min="4103" max="4103" width="21.28515625" style="477" customWidth="1"/>
    <col min="4104" max="4105" width="60.85546875" style="477" bestFit="1" customWidth="1"/>
    <col min="4106" max="4106" width="11.140625" style="477" bestFit="1" customWidth="1"/>
    <col min="4107" max="4108" width="11.140625" style="477" customWidth="1"/>
    <col min="4109" max="4120" width="4" style="477" bestFit="1" customWidth="1"/>
    <col min="4121" max="4352" width="9.140625" style="477"/>
    <col min="4353" max="4353" width="5.7109375" style="477" customWidth="1"/>
    <col min="4354" max="4354" width="10.42578125" style="477" customWidth="1"/>
    <col min="4355" max="4355" width="50.28515625" style="477" customWidth="1"/>
    <col min="4356" max="4356" width="8.85546875" style="477" customWidth="1"/>
    <col min="4357" max="4357" width="7.7109375" style="477" customWidth="1"/>
    <col min="4358" max="4358" width="13.85546875" style="477" customWidth="1"/>
    <col min="4359" max="4359" width="21.28515625" style="477" customWidth="1"/>
    <col min="4360" max="4361" width="60.85546875" style="477" bestFit="1" customWidth="1"/>
    <col min="4362" max="4362" width="11.140625" style="477" bestFit="1" customWidth="1"/>
    <col min="4363" max="4364" width="11.140625" style="477" customWidth="1"/>
    <col min="4365" max="4376" width="4" style="477" bestFit="1" customWidth="1"/>
    <col min="4377" max="4608" width="9.140625" style="477"/>
    <col min="4609" max="4609" width="5.7109375" style="477" customWidth="1"/>
    <col min="4610" max="4610" width="10.42578125" style="477" customWidth="1"/>
    <col min="4611" max="4611" width="50.28515625" style="477" customWidth="1"/>
    <col min="4612" max="4612" width="8.85546875" style="477" customWidth="1"/>
    <col min="4613" max="4613" width="7.7109375" style="477" customWidth="1"/>
    <col min="4614" max="4614" width="13.85546875" style="477" customWidth="1"/>
    <col min="4615" max="4615" width="21.28515625" style="477" customWidth="1"/>
    <col min="4616" max="4617" width="60.85546875" style="477" bestFit="1" customWidth="1"/>
    <col min="4618" max="4618" width="11.140625" style="477" bestFit="1" customWidth="1"/>
    <col min="4619" max="4620" width="11.140625" style="477" customWidth="1"/>
    <col min="4621" max="4632" width="4" style="477" bestFit="1" customWidth="1"/>
    <col min="4633" max="4864" width="9.140625" style="477"/>
    <col min="4865" max="4865" width="5.7109375" style="477" customWidth="1"/>
    <col min="4866" max="4866" width="10.42578125" style="477" customWidth="1"/>
    <col min="4867" max="4867" width="50.28515625" style="477" customWidth="1"/>
    <col min="4868" max="4868" width="8.85546875" style="477" customWidth="1"/>
    <col min="4869" max="4869" width="7.7109375" style="477" customWidth="1"/>
    <col min="4870" max="4870" width="13.85546875" style="477" customWidth="1"/>
    <col min="4871" max="4871" width="21.28515625" style="477" customWidth="1"/>
    <col min="4872" max="4873" width="60.85546875" style="477" bestFit="1" customWidth="1"/>
    <col min="4874" max="4874" width="11.140625" style="477" bestFit="1" customWidth="1"/>
    <col min="4875" max="4876" width="11.140625" style="477" customWidth="1"/>
    <col min="4877" max="4888" width="4" style="477" bestFit="1" customWidth="1"/>
    <col min="4889" max="5120" width="9.140625" style="477"/>
    <col min="5121" max="5121" width="5.7109375" style="477" customWidth="1"/>
    <col min="5122" max="5122" width="10.42578125" style="477" customWidth="1"/>
    <col min="5123" max="5123" width="50.28515625" style="477" customWidth="1"/>
    <col min="5124" max="5124" width="8.85546875" style="477" customWidth="1"/>
    <col min="5125" max="5125" width="7.7109375" style="477" customWidth="1"/>
    <col min="5126" max="5126" width="13.85546875" style="477" customWidth="1"/>
    <col min="5127" max="5127" width="21.28515625" style="477" customWidth="1"/>
    <col min="5128" max="5129" width="60.85546875" style="477" bestFit="1" customWidth="1"/>
    <col min="5130" max="5130" width="11.140625" style="477" bestFit="1" customWidth="1"/>
    <col min="5131" max="5132" width="11.140625" style="477" customWidth="1"/>
    <col min="5133" max="5144" width="4" style="477" bestFit="1" customWidth="1"/>
    <col min="5145" max="5376" width="9.140625" style="477"/>
    <col min="5377" max="5377" width="5.7109375" style="477" customWidth="1"/>
    <col min="5378" max="5378" width="10.42578125" style="477" customWidth="1"/>
    <col min="5379" max="5379" width="50.28515625" style="477" customWidth="1"/>
    <col min="5380" max="5380" width="8.85546875" style="477" customWidth="1"/>
    <col min="5381" max="5381" width="7.7109375" style="477" customWidth="1"/>
    <col min="5382" max="5382" width="13.85546875" style="477" customWidth="1"/>
    <col min="5383" max="5383" width="21.28515625" style="477" customWidth="1"/>
    <col min="5384" max="5385" width="60.85546875" style="477" bestFit="1" customWidth="1"/>
    <col min="5386" max="5386" width="11.140625" style="477" bestFit="1" customWidth="1"/>
    <col min="5387" max="5388" width="11.140625" style="477" customWidth="1"/>
    <col min="5389" max="5400" width="4" style="477" bestFit="1" customWidth="1"/>
    <col min="5401" max="5632" width="9.140625" style="477"/>
    <col min="5633" max="5633" width="5.7109375" style="477" customWidth="1"/>
    <col min="5634" max="5634" width="10.42578125" style="477" customWidth="1"/>
    <col min="5635" max="5635" width="50.28515625" style="477" customWidth="1"/>
    <col min="5636" max="5636" width="8.85546875" style="477" customWidth="1"/>
    <col min="5637" max="5637" width="7.7109375" style="477" customWidth="1"/>
    <col min="5638" max="5638" width="13.85546875" style="477" customWidth="1"/>
    <col min="5639" max="5639" width="21.28515625" style="477" customWidth="1"/>
    <col min="5640" max="5641" width="60.85546875" style="477" bestFit="1" customWidth="1"/>
    <col min="5642" max="5642" width="11.140625" style="477" bestFit="1" customWidth="1"/>
    <col min="5643" max="5644" width="11.140625" style="477" customWidth="1"/>
    <col min="5645" max="5656" width="4" style="477" bestFit="1" customWidth="1"/>
    <col min="5657" max="5888" width="9.140625" style="477"/>
    <col min="5889" max="5889" width="5.7109375" style="477" customWidth="1"/>
    <col min="5890" max="5890" width="10.42578125" style="477" customWidth="1"/>
    <col min="5891" max="5891" width="50.28515625" style="477" customWidth="1"/>
    <col min="5892" max="5892" width="8.85546875" style="477" customWidth="1"/>
    <col min="5893" max="5893" width="7.7109375" style="477" customWidth="1"/>
    <col min="5894" max="5894" width="13.85546875" style="477" customWidth="1"/>
    <col min="5895" max="5895" width="21.28515625" style="477" customWidth="1"/>
    <col min="5896" max="5897" width="60.85546875" style="477" bestFit="1" customWidth="1"/>
    <col min="5898" max="5898" width="11.140625" style="477" bestFit="1" customWidth="1"/>
    <col min="5899" max="5900" width="11.140625" style="477" customWidth="1"/>
    <col min="5901" max="5912" width="4" style="477" bestFit="1" customWidth="1"/>
    <col min="5913" max="6144" width="9.140625" style="477"/>
    <col min="6145" max="6145" width="5.7109375" style="477" customWidth="1"/>
    <col min="6146" max="6146" width="10.42578125" style="477" customWidth="1"/>
    <col min="6147" max="6147" width="50.28515625" style="477" customWidth="1"/>
    <col min="6148" max="6148" width="8.85546875" style="477" customWidth="1"/>
    <col min="6149" max="6149" width="7.7109375" style="477" customWidth="1"/>
    <col min="6150" max="6150" width="13.85546875" style="477" customWidth="1"/>
    <col min="6151" max="6151" width="21.28515625" style="477" customWidth="1"/>
    <col min="6152" max="6153" width="60.85546875" style="477" bestFit="1" customWidth="1"/>
    <col min="6154" max="6154" width="11.140625" style="477" bestFit="1" customWidth="1"/>
    <col min="6155" max="6156" width="11.140625" style="477" customWidth="1"/>
    <col min="6157" max="6168" width="4" style="477" bestFit="1" customWidth="1"/>
    <col min="6169" max="6400" width="9.140625" style="477"/>
    <col min="6401" max="6401" width="5.7109375" style="477" customWidth="1"/>
    <col min="6402" max="6402" width="10.42578125" style="477" customWidth="1"/>
    <col min="6403" max="6403" width="50.28515625" style="477" customWidth="1"/>
    <col min="6404" max="6404" width="8.85546875" style="477" customWidth="1"/>
    <col min="6405" max="6405" width="7.7109375" style="477" customWidth="1"/>
    <col min="6406" max="6406" width="13.85546875" style="477" customWidth="1"/>
    <col min="6407" max="6407" width="21.28515625" style="477" customWidth="1"/>
    <col min="6408" max="6409" width="60.85546875" style="477" bestFit="1" customWidth="1"/>
    <col min="6410" max="6410" width="11.140625" style="477" bestFit="1" customWidth="1"/>
    <col min="6411" max="6412" width="11.140625" style="477" customWidth="1"/>
    <col min="6413" max="6424" width="4" style="477" bestFit="1" customWidth="1"/>
    <col min="6425" max="6656" width="9.140625" style="477"/>
    <col min="6657" max="6657" width="5.7109375" style="477" customWidth="1"/>
    <col min="6658" max="6658" width="10.42578125" style="477" customWidth="1"/>
    <col min="6659" max="6659" width="50.28515625" style="477" customWidth="1"/>
    <col min="6660" max="6660" width="8.85546875" style="477" customWidth="1"/>
    <col min="6661" max="6661" width="7.7109375" style="477" customWidth="1"/>
    <col min="6662" max="6662" width="13.85546875" style="477" customWidth="1"/>
    <col min="6663" max="6663" width="21.28515625" style="477" customWidth="1"/>
    <col min="6664" max="6665" width="60.85546875" style="477" bestFit="1" customWidth="1"/>
    <col min="6666" max="6666" width="11.140625" style="477" bestFit="1" customWidth="1"/>
    <col min="6667" max="6668" width="11.140625" style="477" customWidth="1"/>
    <col min="6669" max="6680" width="4" style="477" bestFit="1" customWidth="1"/>
    <col min="6681" max="6912" width="9.140625" style="477"/>
    <col min="6913" max="6913" width="5.7109375" style="477" customWidth="1"/>
    <col min="6914" max="6914" width="10.42578125" style="477" customWidth="1"/>
    <col min="6915" max="6915" width="50.28515625" style="477" customWidth="1"/>
    <col min="6916" max="6916" width="8.85546875" style="477" customWidth="1"/>
    <col min="6917" max="6917" width="7.7109375" style="477" customWidth="1"/>
    <col min="6918" max="6918" width="13.85546875" style="477" customWidth="1"/>
    <col min="6919" max="6919" width="21.28515625" style="477" customWidth="1"/>
    <col min="6920" max="6921" width="60.85546875" style="477" bestFit="1" customWidth="1"/>
    <col min="6922" max="6922" width="11.140625" style="477" bestFit="1" customWidth="1"/>
    <col min="6923" max="6924" width="11.140625" style="477" customWidth="1"/>
    <col min="6925" max="6936" width="4" style="477" bestFit="1" customWidth="1"/>
    <col min="6937" max="7168" width="9.140625" style="477"/>
    <col min="7169" max="7169" width="5.7109375" style="477" customWidth="1"/>
    <col min="7170" max="7170" width="10.42578125" style="477" customWidth="1"/>
    <col min="7171" max="7171" width="50.28515625" style="477" customWidth="1"/>
    <col min="7172" max="7172" width="8.85546875" style="477" customWidth="1"/>
    <col min="7173" max="7173" width="7.7109375" style="477" customWidth="1"/>
    <col min="7174" max="7174" width="13.85546875" style="477" customWidth="1"/>
    <col min="7175" max="7175" width="21.28515625" style="477" customWidth="1"/>
    <col min="7176" max="7177" width="60.85546875" style="477" bestFit="1" customWidth="1"/>
    <col min="7178" max="7178" width="11.140625" style="477" bestFit="1" customWidth="1"/>
    <col min="7179" max="7180" width="11.140625" style="477" customWidth="1"/>
    <col min="7181" max="7192" width="4" style="477" bestFit="1" customWidth="1"/>
    <col min="7193" max="7424" width="9.140625" style="477"/>
    <col min="7425" max="7425" width="5.7109375" style="477" customWidth="1"/>
    <col min="7426" max="7426" width="10.42578125" style="477" customWidth="1"/>
    <col min="7427" max="7427" width="50.28515625" style="477" customWidth="1"/>
    <col min="7428" max="7428" width="8.85546875" style="477" customWidth="1"/>
    <col min="7429" max="7429" width="7.7109375" style="477" customWidth="1"/>
    <col min="7430" max="7430" width="13.85546875" style="477" customWidth="1"/>
    <col min="7431" max="7431" width="21.28515625" style="477" customWidth="1"/>
    <col min="7432" max="7433" width="60.85546875" style="477" bestFit="1" customWidth="1"/>
    <col min="7434" max="7434" width="11.140625" style="477" bestFit="1" customWidth="1"/>
    <col min="7435" max="7436" width="11.140625" style="477" customWidth="1"/>
    <col min="7437" max="7448" width="4" style="477" bestFit="1" customWidth="1"/>
    <col min="7449" max="7680" width="9.140625" style="477"/>
    <col min="7681" max="7681" width="5.7109375" style="477" customWidth="1"/>
    <col min="7682" max="7682" width="10.42578125" style="477" customWidth="1"/>
    <col min="7683" max="7683" width="50.28515625" style="477" customWidth="1"/>
    <col min="7684" max="7684" width="8.85546875" style="477" customWidth="1"/>
    <col min="7685" max="7685" width="7.7109375" style="477" customWidth="1"/>
    <col min="7686" max="7686" width="13.85546875" style="477" customWidth="1"/>
    <col min="7687" max="7687" width="21.28515625" style="477" customWidth="1"/>
    <col min="7688" max="7689" width="60.85546875" style="477" bestFit="1" customWidth="1"/>
    <col min="7690" max="7690" width="11.140625" style="477" bestFit="1" customWidth="1"/>
    <col min="7691" max="7692" width="11.140625" style="477" customWidth="1"/>
    <col min="7693" max="7704" width="4" style="477" bestFit="1" customWidth="1"/>
    <col min="7705" max="7936" width="9.140625" style="477"/>
    <col min="7937" max="7937" width="5.7109375" style="477" customWidth="1"/>
    <col min="7938" max="7938" width="10.42578125" style="477" customWidth="1"/>
    <col min="7939" max="7939" width="50.28515625" style="477" customWidth="1"/>
    <col min="7940" max="7940" width="8.85546875" style="477" customWidth="1"/>
    <col min="7941" max="7941" width="7.7109375" style="477" customWidth="1"/>
    <col min="7942" max="7942" width="13.85546875" style="477" customWidth="1"/>
    <col min="7943" max="7943" width="21.28515625" style="477" customWidth="1"/>
    <col min="7944" max="7945" width="60.85546875" style="477" bestFit="1" customWidth="1"/>
    <col min="7946" max="7946" width="11.140625" style="477" bestFit="1" customWidth="1"/>
    <col min="7947" max="7948" width="11.140625" style="477" customWidth="1"/>
    <col min="7949" max="7960" width="4" style="477" bestFit="1" customWidth="1"/>
    <col min="7961" max="8192" width="9.140625" style="477"/>
    <col min="8193" max="8193" width="5.7109375" style="477" customWidth="1"/>
    <col min="8194" max="8194" width="10.42578125" style="477" customWidth="1"/>
    <col min="8195" max="8195" width="50.28515625" style="477" customWidth="1"/>
    <col min="8196" max="8196" width="8.85546875" style="477" customWidth="1"/>
    <col min="8197" max="8197" width="7.7109375" style="477" customWidth="1"/>
    <col min="8198" max="8198" width="13.85546875" style="477" customWidth="1"/>
    <col min="8199" max="8199" width="21.28515625" style="477" customWidth="1"/>
    <col min="8200" max="8201" width="60.85546875" style="477" bestFit="1" customWidth="1"/>
    <col min="8202" max="8202" width="11.140625" style="477" bestFit="1" customWidth="1"/>
    <col min="8203" max="8204" width="11.140625" style="477" customWidth="1"/>
    <col min="8205" max="8216" width="4" style="477" bestFit="1" customWidth="1"/>
    <col min="8217" max="8448" width="9.140625" style="477"/>
    <col min="8449" max="8449" width="5.7109375" style="477" customWidth="1"/>
    <col min="8450" max="8450" width="10.42578125" style="477" customWidth="1"/>
    <col min="8451" max="8451" width="50.28515625" style="477" customWidth="1"/>
    <col min="8452" max="8452" width="8.85546875" style="477" customWidth="1"/>
    <col min="8453" max="8453" width="7.7109375" style="477" customWidth="1"/>
    <col min="8454" max="8454" width="13.85546875" style="477" customWidth="1"/>
    <col min="8455" max="8455" width="21.28515625" style="477" customWidth="1"/>
    <col min="8456" max="8457" width="60.85546875" style="477" bestFit="1" customWidth="1"/>
    <col min="8458" max="8458" width="11.140625" style="477" bestFit="1" customWidth="1"/>
    <col min="8459" max="8460" width="11.140625" style="477" customWidth="1"/>
    <col min="8461" max="8472" width="4" style="477" bestFit="1" customWidth="1"/>
    <col min="8473" max="8704" width="9.140625" style="477"/>
    <col min="8705" max="8705" width="5.7109375" style="477" customWidth="1"/>
    <col min="8706" max="8706" width="10.42578125" style="477" customWidth="1"/>
    <col min="8707" max="8707" width="50.28515625" style="477" customWidth="1"/>
    <col min="8708" max="8708" width="8.85546875" style="477" customWidth="1"/>
    <col min="8709" max="8709" width="7.7109375" style="477" customWidth="1"/>
    <col min="8710" max="8710" width="13.85546875" style="477" customWidth="1"/>
    <col min="8711" max="8711" width="21.28515625" style="477" customWidth="1"/>
    <col min="8712" max="8713" width="60.85546875" style="477" bestFit="1" customWidth="1"/>
    <col min="8714" max="8714" width="11.140625" style="477" bestFit="1" customWidth="1"/>
    <col min="8715" max="8716" width="11.140625" style="477" customWidth="1"/>
    <col min="8717" max="8728" width="4" style="477" bestFit="1" customWidth="1"/>
    <col min="8729" max="8960" width="9.140625" style="477"/>
    <col min="8961" max="8961" width="5.7109375" style="477" customWidth="1"/>
    <col min="8962" max="8962" width="10.42578125" style="477" customWidth="1"/>
    <col min="8963" max="8963" width="50.28515625" style="477" customWidth="1"/>
    <col min="8964" max="8964" width="8.85546875" style="477" customWidth="1"/>
    <col min="8965" max="8965" width="7.7109375" style="477" customWidth="1"/>
    <col min="8966" max="8966" width="13.85546875" style="477" customWidth="1"/>
    <col min="8967" max="8967" width="21.28515625" style="477" customWidth="1"/>
    <col min="8968" max="8969" width="60.85546875" style="477" bestFit="1" customWidth="1"/>
    <col min="8970" max="8970" width="11.140625" style="477" bestFit="1" customWidth="1"/>
    <col min="8971" max="8972" width="11.140625" style="477" customWidth="1"/>
    <col min="8973" max="8984" width="4" style="477" bestFit="1" customWidth="1"/>
    <col min="8985" max="9216" width="9.140625" style="477"/>
    <col min="9217" max="9217" width="5.7109375" style="477" customWidth="1"/>
    <col min="9218" max="9218" width="10.42578125" style="477" customWidth="1"/>
    <col min="9219" max="9219" width="50.28515625" style="477" customWidth="1"/>
    <col min="9220" max="9220" width="8.85546875" style="477" customWidth="1"/>
    <col min="9221" max="9221" width="7.7109375" style="477" customWidth="1"/>
    <col min="9222" max="9222" width="13.85546875" style="477" customWidth="1"/>
    <col min="9223" max="9223" width="21.28515625" style="477" customWidth="1"/>
    <col min="9224" max="9225" width="60.85546875" style="477" bestFit="1" customWidth="1"/>
    <col min="9226" max="9226" width="11.140625" style="477" bestFit="1" customWidth="1"/>
    <col min="9227" max="9228" width="11.140625" style="477" customWidth="1"/>
    <col min="9229" max="9240" width="4" style="477" bestFit="1" customWidth="1"/>
    <col min="9241" max="9472" width="9.140625" style="477"/>
    <col min="9473" max="9473" width="5.7109375" style="477" customWidth="1"/>
    <col min="9474" max="9474" width="10.42578125" style="477" customWidth="1"/>
    <col min="9475" max="9475" width="50.28515625" style="477" customWidth="1"/>
    <col min="9476" max="9476" width="8.85546875" style="477" customWidth="1"/>
    <col min="9477" max="9477" width="7.7109375" style="477" customWidth="1"/>
    <col min="9478" max="9478" width="13.85546875" style="477" customWidth="1"/>
    <col min="9479" max="9479" width="21.28515625" style="477" customWidth="1"/>
    <col min="9480" max="9481" width="60.85546875" style="477" bestFit="1" customWidth="1"/>
    <col min="9482" max="9482" width="11.140625" style="477" bestFit="1" customWidth="1"/>
    <col min="9483" max="9484" width="11.140625" style="477" customWidth="1"/>
    <col min="9485" max="9496" width="4" style="477" bestFit="1" customWidth="1"/>
    <col min="9497" max="9728" width="9.140625" style="477"/>
    <col min="9729" max="9729" width="5.7109375" style="477" customWidth="1"/>
    <col min="9730" max="9730" width="10.42578125" style="477" customWidth="1"/>
    <col min="9731" max="9731" width="50.28515625" style="477" customWidth="1"/>
    <col min="9732" max="9732" width="8.85546875" style="477" customWidth="1"/>
    <col min="9733" max="9733" width="7.7109375" style="477" customWidth="1"/>
    <col min="9734" max="9734" width="13.85546875" style="477" customWidth="1"/>
    <col min="9735" max="9735" width="21.28515625" style="477" customWidth="1"/>
    <col min="9736" max="9737" width="60.85546875" style="477" bestFit="1" customWidth="1"/>
    <col min="9738" max="9738" width="11.140625" style="477" bestFit="1" customWidth="1"/>
    <col min="9739" max="9740" width="11.140625" style="477" customWidth="1"/>
    <col min="9741" max="9752" width="4" style="477" bestFit="1" customWidth="1"/>
    <col min="9753" max="9984" width="9.140625" style="477"/>
    <col min="9985" max="9985" width="5.7109375" style="477" customWidth="1"/>
    <col min="9986" max="9986" width="10.42578125" style="477" customWidth="1"/>
    <col min="9987" max="9987" width="50.28515625" style="477" customWidth="1"/>
    <col min="9988" max="9988" width="8.85546875" style="477" customWidth="1"/>
    <col min="9989" max="9989" width="7.7109375" style="477" customWidth="1"/>
    <col min="9990" max="9990" width="13.85546875" style="477" customWidth="1"/>
    <col min="9991" max="9991" width="21.28515625" style="477" customWidth="1"/>
    <col min="9992" max="9993" width="60.85546875" style="477" bestFit="1" customWidth="1"/>
    <col min="9994" max="9994" width="11.140625" style="477" bestFit="1" customWidth="1"/>
    <col min="9995" max="9996" width="11.140625" style="477" customWidth="1"/>
    <col min="9997" max="10008" width="4" style="477" bestFit="1" customWidth="1"/>
    <col min="10009" max="10240" width="9.140625" style="477"/>
    <col min="10241" max="10241" width="5.7109375" style="477" customWidth="1"/>
    <col min="10242" max="10242" width="10.42578125" style="477" customWidth="1"/>
    <col min="10243" max="10243" width="50.28515625" style="477" customWidth="1"/>
    <col min="10244" max="10244" width="8.85546875" style="477" customWidth="1"/>
    <col min="10245" max="10245" width="7.7109375" style="477" customWidth="1"/>
    <col min="10246" max="10246" width="13.85546875" style="477" customWidth="1"/>
    <col min="10247" max="10247" width="21.28515625" style="477" customWidth="1"/>
    <col min="10248" max="10249" width="60.85546875" style="477" bestFit="1" customWidth="1"/>
    <col min="10250" max="10250" width="11.140625" style="477" bestFit="1" customWidth="1"/>
    <col min="10251" max="10252" width="11.140625" style="477" customWidth="1"/>
    <col min="10253" max="10264" width="4" style="477" bestFit="1" customWidth="1"/>
    <col min="10265" max="10496" width="9.140625" style="477"/>
    <col min="10497" max="10497" width="5.7109375" style="477" customWidth="1"/>
    <col min="10498" max="10498" width="10.42578125" style="477" customWidth="1"/>
    <col min="10499" max="10499" width="50.28515625" style="477" customWidth="1"/>
    <col min="10500" max="10500" width="8.85546875" style="477" customWidth="1"/>
    <col min="10501" max="10501" width="7.7109375" style="477" customWidth="1"/>
    <col min="10502" max="10502" width="13.85546875" style="477" customWidth="1"/>
    <col min="10503" max="10503" width="21.28515625" style="477" customWidth="1"/>
    <col min="10504" max="10505" width="60.85546875" style="477" bestFit="1" customWidth="1"/>
    <col min="10506" max="10506" width="11.140625" style="477" bestFit="1" customWidth="1"/>
    <col min="10507" max="10508" width="11.140625" style="477" customWidth="1"/>
    <col min="10509" max="10520" width="4" style="477" bestFit="1" customWidth="1"/>
    <col min="10521" max="10752" width="9.140625" style="477"/>
    <col min="10753" max="10753" width="5.7109375" style="477" customWidth="1"/>
    <col min="10754" max="10754" width="10.42578125" style="477" customWidth="1"/>
    <col min="10755" max="10755" width="50.28515625" style="477" customWidth="1"/>
    <col min="10756" max="10756" width="8.85546875" style="477" customWidth="1"/>
    <col min="10757" max="10757" width="7.7109375" style="477" customWidth="1"/>
    <col min="10758" max="10758" width="13.85546875" style="477" customWidth="1"/>
    <col min="10759" max="10759" width="21.28515625" style="477" customWidth="1"/>
    <col min="10760" max="10761" width="60.85546875" style="477" bestFit="1" customWidth="1"/>
    <col min="10762" max="10762" width="11.140625" style="477" bestFit="1" customWidth="1"/>
    <col min="10763" max="10764" width="11.140625" style="477" customWidth="1"/>
    <col min="10765" max="10776" width="4" style="477" bestFit="1" customWidth="1"/>
    <col min="10777" max="11008" width="9.140625" style="477"/>
    <col min="11009" max="11009" width="5.7109375" style="477" customWidth="1"/>
    <col min="11010" max="11010" width="10.42578125" style="477" customWidth="1"/>
    <col min="11011" max="11011" width="50.28515625" style="477" customWidth="1"/>
    <col min="11012" max="11012" width="8.85546875" style="477" customWidth="1"/>
    <col min="11013" max="11013" width="7.7109375" style="477" customWidth="1"/>
    <col min="11014" max="11014" width="13.85546875" style="477" customWidth="1"/>
    <col min="11015" max="11015" width="21.28515625" style="477" customWidth="1"/>
    <col min="11016" max="11017" width="60.85546875" style="477" bestFit="1" customWidth="1"/>
    <col min="11018" max="11018" width="11.140625" style="477" bestFit="1" customWidth="1"/>
    <col min="11019" max="11020" width="11.140625" style="477" customWidth="1"/>
    <col min="11021" max="11032" width="4" style="477" bestFit="1" customWidth="1"/>
    <col min="11033" max="11264" width="9.140625" style="477"/>
    <col min="11265" max="11265" width="5.7109375" style="477" customWidth="1"/>
    <col min="11266" max="11266" width="10.42578125" style="477" customWidth="1"/>
    <col min="11267" max="11267" width="50.28515625" style="477" customWidth="1"/>
    <col min="11268" max="11268" width="8.85546875" style="477" customWidth="1"/>
    <col min="11269" max="11269" width="7.7109375" style="477" customWidth="1"/>
    <col min="11270" max="11270" width="13.85546875" style="477" customWidth="1"/>
    <col min="11271" max="11271" width="21.28515625" style="477" customWidth="1"/>
    <col min="11272" max="11273" width="60.85546875" style="477" bestFit="1" customWidth="1"/>
    <col min="11274" max="11274" width="11.140625" style="477" bestFit="1" customWidth="1"/>
    <col min="11275" max="11276" width="11.140625" style="477" customWidth="1"/>
    <col min="11277" max="11288" width="4" style="477" bestFit="1" customWidth="1"/>
    <col min="11289" max="11520" width="9.140625" style="477"/>
    <col min="11521" max="11521" width="5.7109375" style="477" customWidth="1"/>
    <col min="11522" max="11522" width="10.42578125" style="477" customWidth="1"/>
    <col min="11523" max="11523" width="50.28515625" style="477" customWidth="1"/>
    <col min="11524" max="11524" width="8.85546875" style="477" customWidth="1"/>
    <col min="11525" max="11525" width="7.7109375" style="477" customWidth="1"/>
    <col min="11526" max="11526" width="13.85546875" style="477" customWidth="1"/>
    <col min="11527" max="11527" width="21.28515625" style="477" customWidth="1"/>
    <col min="11528" max="11529" width="60.85546875" style="477" bestFit="1" customWidth="1"/>
    <col min="11530" max="11530" width="11.140625" style="477" bestFit="1" customWidth="1"/>
    <col min="11531" max="11532" width="11.140625" style="477" customWidth="1"/>
    <col min="11533" max="11544" width="4" style="477" bestFit="1" customWidth="1"/>
    <col min="11545" max="11776" width="9.140625" style="477"/>
    <col min="11777" max="11777" width="5.7109375" style="477" customWidth="1"/>
    <col min="11778" max="11778" width="10.42578125" style="477" customWidth="1"/>
    <col min="11779" max="11779" width="50.28515625" style="477" customWidth="1"/>
    <col min="11780" max="11780" width="8.85546875" style="477" customWidth="1"/>
    <col min="11781" max="11781" width="7.7109375" style="477" customWidth="1"/>
    <col min="11782" max="11782" width="13.85546875" style="477" customWidth="1"/>
    <col min="11783" max="11783" width="21.28515625" style="477" customWidth="1"/>
    <col min="11784" max="11785" width="60.85546875" style="477" bestFit="1" customWidth="1"/>
    <col min="11786" max="11786" width="11.140625" style="477" bestFit="1" customWidth="1"/>
    <col min="11787" max="11788" width="11.140625" style="477" customWidth="1"/>
    <col min="11789" max="11800" width="4" style="477" bestFit="1" customWidth="1"/>
    <col min="11801" max="12032" width="9.140625" style="477"/>
    <col min="12033" max="12033" width="5.7109375" style="477" customWidth="1"/>
    <col min="12034" max="12034" width="10.42578125" style="477" customWidth="1"/>
    <col min="12035" max="12035" width="50.28515625" style="477" customWidth="1"/>
    <col min="12036" max="12036" width="8.85546875" style="477" customWidth="1"/>
    <col min="12037" max="12037" width="7.7109375" style="477" customWidth="1"/>
    <col min="12038" max="12038" width="13.85546875" style="477" customWidth="1"/>
    <col min="12039" max="12039" width="21.28515625" style="477" customWidth="1"/>
    <col min="12040" max="12041" width="60.85546875" style="477" bestFit="1" customWidth="1"/>
    <col min="12042" max="12042" width="11.140625" style="477" bestFit="1" customWidth="1"/>
    <col min="12043" max="12044" width="11.140625" style="477" customWidth="1"/>
    <col min="12045" max="12056" width="4" style="477" bestFit="1" customWidth="1"/>
    <col min="12057" max="12288" width="9.140625" style="477"/>
    <col min="12289" max="12289" width="5.7109375" style="477" customWidth="1"/>
    <col min="12290" max="12290" width="10.42578125" style="477" customWidth="1"/>
    <col min="12291" max="12291" width="50.28515625" style="477" customWidth="1"/>
    <col min="12292" max="12292" width="8.85546875" style="477" customWidth="1"/>
    <col min="12293" max="12293" width="7.7109375" style="477" customWidth="1"/>
    <col min="12294" max="12294" width="13.85546875" style="477" customWidth="1"/>
    <col min="12295" max="12295" width="21.28515625" style="477" customWidth="1"/>
    <col min="12296" max="12297" width="60.85546875" style="477" bestFit="1" customWidth="1"/>
    <col min="12298" max="12298" width="11.140625" style="477" bestFit="1" customWidth="1"/>
    <col min="12299" max="12300" width="11.140625" style="477" customWidth="1"/>
    <col min="12301" max="12312" width="4" style="477" bestFit="1" customWidth="1"/>
    <col min="12313" max="12544" width="9.140625" style="477"/>
    <col min="12545" max="12545" width="5.7109375" style="477" customWidth="1"/>
    <col min="12546" max="12546" width="10.42578125" style="477" customWidth="1"/>
    <col min="12547" max="12547" width="50.28515625" style="477" customWidth="1"/>
    <col min="12548" max="12548" width="8.85546875" style="477" customWidth="1"/>
    <col min="12549" max="12549" width="7.7109375" style="477" customWidth="1"/>
    <col min="12550" max="12550" width="13.85546875" style="477" customWidth="1"/>
    <col min="12551" max="12551" width="21.28515625" style="477" customWidth="1"/>
    <col min="12552" max="12553" width="60.85546875" style="477" bestFit="1" customWidth="1"/>
    <col min="12554" max="12554" width="11.140625" style="477" bestFit="1" customWidth="1"/>
    <col min="12555" max="12556" width="11.140625" style="477" customWidth="1"/>
    <col min="12557" max="12568" width="4" style="477" bestFit="1" customWidth="1"/>
    <col min="12569" max="12800" width="9.140625" style="477"/>
    <col min="12801" max="12801" width="5.7109375" style="477" customWidth="1"/>
    <col min="12802" max="12802" width="10.42578125" style="477" customWidth="1"/>
    <col min="12803" max="12803" width="50.28515625" style="477" customWidth="1"/>
    <col min="12804" max="12804" width="8.85546875" style="477" customWidth="1"/>
    <col min="12805" max="12805" width="7.7109375" style="477" customWidth="1"/>
    <col min="12806" max="12806" width="13.85546875" style="477" customWidth="1"/>
    <col min="12807" max="12807" width="21.28515625" style="477" customWidth="1"/>
    <col min="12808" max="12809" width="60.85546875" style="477" bestFit="1" customWidth="1"/>
    <col min="12810" max="12810" width="11.140625" style="477" bestFit="1" customWidth="1"/>
    <col min="12811" max="12812" width="11.140625" style="477" customWidth="1"/>
    <col min="12813" max="12824" width="4" style="477" bestFit="1" customWidth="1"/>
    <col min="12825" max="13056" width="9.140625" style="477"/>
    <col min="13057" max="13057" width="5.7109375" style="477" customWidth="1"/>
    <col min="13058" max="13058" width="10.42578125" style="477" customWidth="1"/>
    <col min="13059" max="13059" width="50.28515625" style="477" customWidth="1"/>
    <col min="13060" max="13060" width="8.85546875" style="477" customWidth="1"/>
    <col min="13061" max="13061" width="7.7109375" style="477" customWidth="1"/>
    <col min="13062" max="13062" width="13.85546875" style="477" customWidth="1"/>
    <col min="13063" max="13063" width="21.28515625" style="477" customWidth="1"/>
    <col min="13064" max="13065" width="60.85546875" style="477" bestFit="1" customWidth="1"/>
    <col min="13066" max="13066" width="11.140625" style="477" bestFit="1" customWidth="1"/>
    <col min="13067" max="13068" width="11.140625" style="477" customWidth="1"/>
    <col min="13069" max="13080" width="4" style="477" bestFit="1" customWidth="1"/>
    <col min="13081" max="13312" width="9.140625" style="477"/>
    <col min="13313" max="13313" width="5.7109375" style="477" customWidth="1"/>
    <col min="13314" max="13314" width="10.42578125" style="477" customWidth="1"/>
    <col min="13315" max="13315" width="50.28515625" style="477" customWidth="1"/>
    <col min="13316" max="13316" width="8.85546875" style="477" customWidth="1"/>
    <col min="13317" max="13317" width="7.7109375" style="477" customWidth="1"/>
    <col min="13318" max="13318" width="13.85546875" style="477" customWidth="1"/>
    <col min="13319" max="13319" width="21.28515625" style="477" customWidth="1"/>
    <col min="13320" max="13321" width="60.85546875" style="477" bestFit="1" customWidth="1"/>
    <col min="13322" max="13322" width="11.140625" style="477" bestFit="1" customWidth="1"/>
    <col min="13323" max="13324" width="11.140625" style="477" customWidth="1"/>
    <col min="13325" max="13336" width="4" style="477" bestFit="1" customWidth="1"/>
    <col min="13337" max="13568" width="9.140625" style="477"/>
    <col min="13569" max="13569" width="5.7109375" style="477" customWidth="1"/>
    <col min="13570" max="13570" width="10.42578125" style="477" customWidth="1"/>
    <col min="13571" max="13571" width="50.28515625" style="477" customWidth="1"/>
    <col min="13572" max="13572" width="8.85546875" style="477" customWidth="1"/>
    <col min="13573" max="13573" width="7.7109375" style="477" customWidth="1"/>
    <col min="13574" max="13574" width="13.85546875" style="477" customWidth="1"/>
    <col min="13575" max="13575" width="21.28515625" style="477" customWidth="1"/>
    <col min="13576" max="13577" width="60.85546875" style="477" bestFit="1" customWidth="1"/>
    <col min="13578" max="13578" width="11.140625" style="477" bestFit="1" customWidth="1"/>
    <col min="13579" max="13580" width="11.140625" style="477" customWidth="1"/>
    <col min="13581" max="13592" width="4" style="477" bestFit="1" customWidth="1"/>
    <col min="13593" max="13824" width="9.140625" style="477"/>
    <col min="13825" max="13825" width="5.7109375" style="477" customWidth="1"/>
    <col min="13826" max="13826" width="10.42578125" style="477" customWidth="1"/>
    <col min="13827" max="13827" width="50.28515625" style="477" customWidth="1"/>
    <col min="13828" max="13828" width="8.85546875" style="477" customWidth="1"/>
    <col min="13829" max="13829" width="7.7109375" style="477" customWidth="1"/>
    <col min="13830" max="13830" width="13.85546875" style="477" customWidth="1"/>
    <col min="13831" max="13831" width="21.28515625" style="477" customWidth="1"/>
    <col min="13832" max="13833" width="60.85546875" style="477" bestFit="1" customWidth="1"/>
    <col min="13834" max="13834" width="11.140625" style="477" bestFit="1" customWidth="1"/>
    <col min="13835" max="13836" width="11.140625" style="477" customWidth="1"/>
    <col min="13837" max="13848" width="4" style="477" bestFit="1" customWidth="1"/>
    <col min="13849" max="14080" width="9.140625" style="477"/>
    <col min="14081" max="14081" width="5.7109375" style="477" customWidth="1"/>
    <col min="14082" max="14082" width="10.42578125" style="477" customWidth="1"/>
    <col min="14083" max="14083" width="50.28515625" style="477" customWidth="1"/>
    <col min="14084" max="14084" width="8.85546875" style="477" customWidth="1"/>
    <col min="14085" max="14085" width="7.7109375" style="477" customWidth="1"/>
    <col min="14086" max="14086" width="13.85546875" style="477" customWidth="1"/>
    <col min="14087" max="14087" width="21.28515625" style="477" customWidth="1"/>
    <col min="14088" max="14089" width="60.85546875" style="477" bestFit="1" customWidth="1"/>
    <col min="14090" max="14090" width="11.140625" style="477" bestFit="1" customWidth="1"/>
    <col min="14091" max="14092" width="11.140625" style="477" customWidth="1"/>
    <col min="14093" max="14104" width="4" style="477" bestFit="1" customWidth="1"/>
    <col min="14105" max="14336" width="9.140625" style="477"/>
    <col min="14337" max="14337" width="5.7109375" style="477" customWidth="1"/>
    <col min="14338" max="14338" width="10.42578125" style="477" customWidth="1"/>
    <col min="14339" max="14339" width="50.28515625" style="477" customWidth="1"/>
    <col min="14340" max="14340" width="8.85546875" style="477" customWidth="1"/>
    <col min="14341" max="14341" width="7.7109375" style="477" customWidth="1"/>
    <col min="14342" max="14342" width="13.85546875" style="477" customWidth="1"/>
    <col min="14343" max="14343" width="21.28515625" style="477" customWidth="1"/>
    <col min="14344" max="14345" width="60.85546875" style="477" bestFit="1" customWidth="1"/>
    <col min="14346" max="14346" width="11.140625" style="477" bestFit="1" customWidth="1"/>
    <col min="14347" max="14348" width="11.140625" style="477" customWidth="1"/>
    <col min="14349" max="14360" width="4" style="477" bestFit="1" customWidth="1"/>
    <col min="14361" max="14592" width="9.140625" style="477"/>
    <col min="14593" max="14593" width="5.7109375" style="477" customWidth="1"/>
    <col min="14594" max="14594" width="10.42578125" style="477" customWidth="1"/>
    <col min="14595" max="14595" width="50.28515625" style="477" customWidth="1"/>
    <col min="14596" max="14596" width="8.85546875" style="477" customWidth="1"/>
    <col min="14597" max="14597" width="7.7109375" style="477" customWidth="1"/>
    <col min="14598" max="14598" width="13.85546875" style="477" customWidth="1"/>
    <col min="14599" max="14599" width="21.28515625" style="477" customWidth="1"/>
    <col min="14600" max="14601" width="60.85546875" style="477" bestFit="1" customWidth="1"/>
    <col min="14602" max="14602" width="11.140625" style="477" bestFit="1" customWidth="1"/>
    <col min="14603" max="14604" width="11.140625" style="477" customWidth="1"/>
    <col min="14605" max="14616" width="4" style="477" bestFit="1" customWidth="1"/>
    <col min="14617" max="14848" width="9.140625" style="477"/>
    <col min="14849" max="14849" width="5.7109375" style="477" customWidth="1"/>
    <col min="14850" max="14850" width="10.42578125" style="477" customWidth="1"/>
    <col min="14851" max="14851" width="50.28515625" style="477" customWidth="1"/>
    <col min="14852" max="14852" width="8.85546875" style="477" customWidth="1"/>
    <col min="14853" max="14853" width="7.7109375" style="477" customWidth="1"/>
    <col min="14854" max="14854" width="13.85546875" style="477" customWidth="1"/>
    <col min="14855" max="14855" width="21.28515625" style="477" customWidth="1"/>
    <col min="14856" max="14857" width="60.85546875" style="477" bestFit="1" customWidth="1"/>
    <col min="14858" max="14858" width="11.140625" style="477" bestFit="1" customWidth="1"/>
    <col min="14859" max="14860" width="11.140625" style="477" customWidth="1"/>
    <col min="14861" max="14872" width="4" style="477" bestFit="1" customWidth="1"/>
    <col min="14873" max="15104" width="9.140625" style="477"/>
    <col min="15105" max="15105" width="5.7109375" style="477" customWidth="1"/>
    <col min="15106" max="15106" width="10.42578125" style="477" customWidth="1"/>
    <col min="15107" max="15107" width="50.28515625" style="477" customWidth="1"/>
    <col min="15108" max="15108" width="8.85546875" style="477" customWidth="1"/>
    <col min="15109" max="15109" width="7.7109375" style="477" customWidth="1"/>
    <col min="15110" max="15110" width="13.85546875" style="477" customWidth="1"/>
    <col min="15111" max="15111" width="21.28515625" style="477" customWidth="1"/>
    <col min="15112" max="15113" width="60.85546875" style="477" bestFit="1" customWidth="1"/>
    <col min="15114" max="15114" width="11.140625" style="477" bestFit="1" customWidth="1"/>
    <col min="15115" max="15116" width="11.140625" style="477" customWidth="1"/>
    <col min="15117" max="15128" width="4" style="477" bestFit="1" customWidth="1"/>
    <col min="15129" max="15360" width="9.140625" style="477"/>
    <col min="15361" max="15361" width="5.7109375" style="477" customWidth="1"/>
    <col min="15362" max="15362" width="10.42578125" style="477" customWidth="1"/>
    <col min="15363" max="15363" width="50.28515625" style="477" customWidth="1"/>
    <col min="15364" max="15364" width="8.85546875" style="477" customWidth="1"/>
    <col min="15365" max="15365" width="7.7109375" style="477" customWidth="1"/>
    <col min="15366" max="15366" width="13.85546875" style="477" customWidth="1"/>
    <col min="15367" max="15367" width="21.28515625" style="477" customWidth="1"/>
    <col min="15368" max="15369" width="60.85546875" style="477" bestFit="1" customWidth="1"/>
    <col min="15370" max="15370" width="11.140625" style="477" bestFit="1" customWidth="1"/>
    <col min="15371" max="15372" width="11.140625" style="477" customWidth="1"/>
    <col min="15373" max="15384" width="4" style="477" bestFit="1" customWidth="1"/>
    <col min="15385" max="15616" width="9.140625" style="477"/>
    <col min="15617" max="15617" width="5.7109375" style="477" customWidth="1"/>
    <col min="15618" max="15618" width="10.42578125" style="477" customWidth="1"/>
    <col min="15619" max="15619" width="50.28515625" style="477" customWidth="1"/>
    <col min="15620" max="15620" width="8.85546875" style="477" customWidth="1"/>
    <col min="15621" max="15621" width="7.7109375" style="477" customWidth="1"/>
    <col min="15622" max="15622" width="13.85546875" style="477" customWidth="1"/>
    <col min="15623" max="15623" width="21.28515625" style="477" customWidth="1"/>
    <col min="15624" max="15625" width="60.85546875" style="477" bestFit="1" customWidth="1"/>
    <col min="15626" max="15626" width="11.140625" style="477" bestFit="1" customWidth="1"/>
    <col min="15627" max="15628" width="11.140625" style="477" customWidth="1"/>
    <col min="15629" max="15640" width="4" style="477" bestFit="1" customWidth="1"/>
    <col min="15641" max="15872" width="9.140625" style="477"/>
    <col min="15873" max="15873" width="5.7109375" style="477" customWidth="1"/>
    <col min="15874" max="15874" width="10.42578125" style="477" customWidth="1"/>
    <col min="15875" max="15875" width="50.28515625" style="477" customWidth="1"/>
    <col min="15876" max="15876" width="8.85546875" style="477" customWidth="1"/>
    <col min="15877" max="15877" width="7.7109375" style="477" customWidth="1"/>
    <col min="15878" max="15878" width="13.85546875" style="477" customWidth="1"/>
    <col min="15879" max="15879" width="21.28515625" style="477" customWidth="1"/>
    <col min="15880" max="15881" width="60.85546875" style="477" bestFit="1" customWidth="1"/>
    <col min="15882" max="15882" width="11.140625" style="477" bestFit="1" customWidth="1"/>
    <col min="15883" max="15884" width="11.140625" style="477" customWidth="1"/>
    <col min="15885" max="15896" width="4" style="477" bestFit="1" customWidth="1"/>
    <col min="15897" max="16128" width="9.140625" style="477"/>
    <col min="16129" max="16129" width="5.7109375" style="477" customWidth="1"/>
    <col min="16130" max="16130" width="10.42578125" style="477" customWidth="1"/>
    <col min="16131" max="16131" width="50.28515625" style="477" customWidth="1"/>
    <col min="16132" max="16132" width="8.85546875" style="477" customWidth="1"/>
    <col min="16133" max="16133" width="7.7109375" style="477" customWidth="1"/>
    <col min="16134" max="16134" width="13.85546875" style="477" customWidth="1"/>
    <col min="16135" max="16135" width="21.28515625" style="477" customWidth="1"/>
    <col min="16136" max="16137" width="60.85546875" style="477" bestFit="1" customWidth="1"/>
    <col min="16138" max="16138" width="11.140625" style="477" bestFit="1" customWidth="1"/>
    <col min="16139" max="16140" width="11.140625" style="477" customWidth="1"/>
    <col min="16141" max="16152" width="4" style="477" bestFit="1" customWidth="1"/>
    <col min="16153" max="16384" width="9.140625" style="477"/>
  </cols>
  <sheetData>
    <row r="1" spans="1:24" ht="15.75">
      <c r="A1" s="1338" t="s">
        <v>3050</v>
      </c>
      <c r="B1" s="1338"/>
      <c r="C1" s="1338"/>
      <c r="D1" s="1338"/>
      <c r="E1" s="1338"/>
      <c r="F1" s="1338"/>
      <c r="G1" s="1338"/>
    </row>
    <row r="2" spans="1:24" ht="14.25" customHeight="1" thickBot="1">
      <c r="A2" s="478"/>
      <c r="B2" s="479"/>
      <c r="C2" s="480"/>
      <c r="D2" s="481"/>
      <c r="E2" s="482"/>
      <c r="F2" s="480"/>
      <c r="G2" s="480"/>
    </row>
    <row r="3" spans="1:24" ht="13.5" thickTop="1">
      <c r="A3" s="1339" t="s">
        <v>599</v>
      </c>
      <c r="B3" s="1340"/>
      <c r="C3" s="483" t="str">
        <f>CONCATENATE(nazevstavby)</f>
        <v/>
      </c>
      <c r="D3" s="1341" t="str">
        <f>Zařazení</f>
        <v>Rozpočet</v>
      </c>
      <c r="E3" s="1342"/>
      <c r="F3" s="423" t="str">
        <f>soustava</f>
        <v>01, vlastní cenová soustava</v>
      </c>
      <c r="G3" s="484"/>
      <c r="H3" s="1343" t="s">
        <v>614</v>
      </c>
      <c r="I3" s="1332"/>
    </row>
    <row r="4" spans="1:24" ht="13.5" thickBot="1">
      <c r="A4" s="1333" t="s">
        <v>600</v>
      </c>
      <c r="B4" s="1334"/>
      <c r="C4" s="485" t="str">
        <f>CONCATENATE(nazevobjektu)</f>
        <v>Oprava objektu Nádražní 4</v>
      </c>
      <c r="D4" s="1335" t="str">
        <f>Profese</f>
        <v>Vytápění</v>
      </c>
      <c r="E4" s="1336"/>
      <c r="F4" s="1336"/>
      <c r="G4" s="1336"/>
      <c r="H4" s="1344"/>
      <c r="I4" s="1332"/>
    </row>
    <row r="5" spans="1:24" ht="13.5" thickTop="1">
      <c r="A5" s="486"/>
      <c r="B5" s="478"/>
      <c r="C5" s="478"/>
      <c r="D5" s="487"/>
      <c r="E5" s="488"/>
      <c r="F5" s="478"/>
      <c r="G5" s="478"/>
      <c r="H5" s="489"/>
      <c r="I5" s="490"/>
    </row>
    <row r="6" spans="1:24" s="500" customFormat="1">
      <c r="A6" s="1140" t="s">
        <v>88</v>
      </c>
      <c r="B6" s="1141" t="s">
        <v>615</v>
      </c>
      <c r="C6" s="1141" t="s">
        <v>90</v>
      </c>
      <c r="D6" s="1141" t="s">
        <v>91</v>
      </c>
      <c r="E6" s="1142" t="s">
        <v>92</v>
      </c>
      <c r="F6" s="1141" t="s">
        <v>93</v>
      </c>
      <c r="G6" s="1143" t="s">
        <v>616</v>
      </c>
      <c r="H6" s="1144" t="s">
        <v>617</v>
      </c>
      <c r="I6" s="1145"/>
      <c r="J6" s="474"/>
      <c r="K6" s="474"/>
      <c r="L6" s="474"/>
      <c r="M6" s="498"/>
      <c r="N6" s="498"/>
      <c r="O6" s="498"/>
      <c r="P6" s="498"/>
      <c r="Q6" s="498"/>
      <c r="R6" s="498"/>
      <c r="S6" s="498"/>
      <c r="T6" s="498"/>
      <c r="U6" s="498"/>
      <c r="V6" s="498"/>
      <c r="W6" s="498"/>
      <c r="X6" s="499"/>
    </row>
    <row r="7" spans="1:24" s="500" customFormat="1">
      <c r="A7" s="491" t="s">
        <v>110</v>
      </c>
      <c r="B7" s="492" t="s">
        <v>618</v>
      </c>
      <c r="C7" s="493" t="s">
        <v>619</v>
      </c>
      <c r="D7" s="494"/>
      <c r="E7" s="495"/>
      <c r="F7" s="495"/>
      <c r="G7" s="496"/>
      <c r="H7" s="497"/>
      <c r="I7" s="490"/>
      <c r="J7" s="474"/>
      <c r="K7" s="474"/>
      <c r="L7" s="474"/>
      <c r="M7" s="498"/>
      <c r="N7" s="498"/>
      <c r="O7" s="498"/>
      <c r="P7" s="498"/>
      <c r="Q7" s="498"/>
      <c r="R7" s="498"/>
      <c r="S7" s="498"/>
      <c r="T7" s="498"/>
      <c r="U7" s="498"/>
      <c r="V7" s="498"/>
      <c r="W7" s="498"/>
      <c r="X7" s="499"/>
    </row>
    <row r="8" spans="1:24" s="500" customFormat="1">
      <c r="A8" s="501"/>
      <c r="B8" s="502"/>
      <c r="C8" s="503" t="s">
        <v>620</v>
      </c>
      <c r="D8" s="504"/>
      <c r="E8" s="505"/>
      <c r="F8" s="506"/>
      <c r="G8" s="507"/>
      <c r="H8" s="497"/>
      <c r="I8" s="490"/>
      <c r="J8" s="474"/>
      <c r="K8" s="474"/>
      <c r="L8" s="474"/>
      <c r="M8" s="498"/>
      <c r="N8" s="498"/>
      <c r="O8" s="498"/>
      <c r="P8" s="498"/>
      <c r="Q8" s="498"/>
      <c r="R8" s="498"/>
      <c r="S8" s="498"/>
      <c r="T8" s="498"/>
      <c r="U8" s="498"/>
      <c r="V8" s="498"/>
      <c r="W8" s="498"/>
      <c r="X8" s="499"/>
    </row>
    <row r="9" spans="1:24" s="500" customFormat="1" ht="33.75">
      <c r="A9" s="501">
        <v>1</v>
      </c>
      <c r="B9" s="502" t="s">
        <v>621</v>
      </c>
      <c r="C9" s="508" t="s">
        <v>622</v>
      </c>
      <c r="D9" s="504" t="s">
        <v>623</v>
      </c>
      <c r="E9" s="505">
        <f>E42</f>
        <v>227</v>
      </c>
      <c r="F9" s="1137"/>
      <c r="G9" s="507">
        <f t="shared" ref="G9:G30" si="0">E9*F9</f>
        <v>0</v>
      </c>
      <c r="H9" s="509" t="s">
        <v>624</v>
      </c>
      <c r="I9" s="510"/>
      <c r="J9" s="474"/>
      <c r="K9" s="474"/>
      <c r="L9" s="474"/>
      <c r="M9" s="498"/>
      <c r="N9" s="498"/>
      <c r="O9" s="498"/>
      <c r="P9" s="498"/>
      <c r="Q9" s="498"/>
      <c r="R9" s="498"/>
      <c r="S9" s="498"/>
      <c r="T9" s="498"/>
      <c r="U9" s="498"/>
      <c r="V9" s="498"/>
      <c r="W9" s="498"/>
      <c r="X9" s="499"/>
    </row>
    <row r="10" spans="1:24" s="500" customFormat="1" ht="33.75">
      <c r="A10" s="501">
        <f>A9+1</f>
        <v>2</v>
      </c>
      <c r="B10" s="502" t="s">
        <v>625</v>
      </c>
      <c r="C10" s="508" t="s">
        <v>626</v>
      </c>
      <c r="D10" s="504" t="s">
        <v>623</v>
      </c>
      <c r="E10" s="505">
        <f>E43</f>
        <v>74</v>
      </c>
      <c r="F10" s="1137">
        <v>0</v>
      </c>
      <c r="G10" s="507">
        <f t="shared" si="0"/>
        <v>0</v>
      </c>
      <c r="H10" s="509" t="s">
        <v>624</v>
      </c>
      <c r="I10" s="510"/>
      <c r="J10" s="474"/>
      <c r="K10" s="474"/>
      <c r="L10" s="474"/>
      <c r="M10" s="498"/>
      <c r="N10" s="498"/>
      <c r="O10" s="498"/>
      <c r="P10" s="498"/>
      <c r="Q10" s="498"/>
      <c r="R10" s="498"/>
      <c r="S10" s="498"/>
      <c r="T10" s="498"/>
      <c r="U10" s="498"/>
      <c r="V10" s="498"/>
      <c r="W10" s="498"/>
      <c r="X10" s="499"/>
    </row>
    <row r="11" spans="1:24" s="500" customFormat="1" ht="33.75">
      <c r="A11" s="501">
        <f>A10+1</f>
        <v>3</v>
      </c>
      <c r="B11" s="502" t="s">
        <v>627</v>
      </c>
      <c r="C11" s="508" t="s">
        <v>628</v>
      </c>
      <c r="D11" s="504" t="s">
        <v>623</v>
      </c>
      <c r="E11" s="505">
        <f>E44</f>
        <v>101</v>
      </c>
      <c r="F11" s="1137">
        <v>0</v>
      </c>
      <c r="G11" s="507">
        <f t="shared" si="0"/>
        <v>0</v>
      </c>
      <c r="H11" s="509" t="s">
        <v>624</v>
      </c>
      <c r="I11" s="510"/>
      <c r="J11" s="474"/>
      <c r="K11" s="474"/>
      <c r="L11" s="474"/>
      <c r="M11" s="498"/>
      <c r="N11" s="498"/>
      <c r="O11" s="498"/>
      <c r="P11" s="498"/>
      <c r="Q11" s="498"/>
      <c r="R11" s="498"/>
      <c r="S11" s="498"/>
      <c r="T11" s="498"/>
      <c r="U11" s="498"/>
      <c r="V11" s="498"/>
      <c r="W11" s="498"/>
      <c r="X11" s="499"/>
    </row>
    <row r="12" spans="1:24" s="500" customFormat="1" ht="33.75">
      <c r="A12" s="501">
        <f>A11+1</f>
        <v>4</v>
      </c>
      <c r="B12" s="502" t="s">
        <v>629</v>
      </c>
      <c r="C12" s="508" t="s">
        <v>630</v>
      </c>
      <c r="D12" s="504" t="s">
        <v>623</v>
      </c>
      <c r="E12" s="505">
        <f>E45</f>
        <v>112</v>
      </c>
      <c r="F12" s="1137">
        <v>0</v>
      </c>
      <c r="G12" s="507">
        <f t="shared" si="0"/>
        <v>0</v>
      </c>
      <c r="H12" s="509" t="s">
        <v>624</v>
      </c>
      <c r="I12" s="510"/>
      <c r="J12" s="474"/>
      <c r="K12" s="474"/>
      <c r="L12" s="474"/>
      <c r="M12" s="498"/>
      <c r="N12" s="498"/>
      <c r="O12" s="498"/>
      <c r="P12" s="498"/>
      <c r="Q12" s="498"/>
      <c r="R12" s="498"/>
      <c r="S12" s="498"/>
      <c r="T12" s="498"/>
      <c r="U12" s="498"/>
      <c r="V12" s="498"/>
      <c r="W12" s="498"/>
      <c r="X12" s="499"/>
    </row>
    <row r="13" spans="1:24" s="500" customFormat="1">
      <c r="A13" s="501"/>
      <c r="B13" s="502"/>
      <c r="C13" s="503" t="s">
        <v>631</v>
      </c>
      <c r="D13" s="504"/>
      <c r="E13" s="505"/>
      <c r="F13" s="506"/>
      <c r="G13" s="507"/>
      <c r="H13" s="497"/>
      <c r="I13" s="490"/>
      <c r="J13" s="474"/>
      <c r="K13" s="474"/>
      <c r="L13" s="474"/>
      <c r="M13" s="498"/>
      <c r="N13" s="498"/>
      <c r="O13" s="498"/>
      <c r="P13" s="498"/>
      <c r="Q13" s="498"/>
      <c r="R13" s="498"/>
      <c r="S13" s="498"/>
      <c r="T13" s="498"/>
      <c r="U13" s="498"/>
      <c r="V13" s="498"/>
      <c r="W13" s="498"/>
      <c r="X13" s="499"/>
    </row>
    <row r="14" spans="1:24" s="500" customFormat="1" ht="38.25" customHeight="1">
      <c r="A14" s="501">
        <f>A12+1</f>
        <v>5</v>
      </c>
      <c r="B14" s="502" t="s">
        <v>632</v>
      </c>
      <c r="C14" s="508" t="s">
        <v>633</v>
      </c>
      <c r="D14" s="504" t="s">
        <v>623</v>
      </c>
      <c r="E14" s="505">
        <f t="shared" ref="E14:E21" si="1">E47</f>
        <v>18</v>
      </c>
      <c r="F14" s="1138">
        <v>0</v>
      </c>
      <c r="G14" s="507">
        <f t="shared" si="0"/>
        <v>0</v>
      </c>
      <c r="H14" s="509" t="s">
        <v>634</v>
      </c>
      <c r="I14" s="510"/>
      <c r="J14" s="474"/>
      <c r="K14" s="474"/>
      <c r="L14" s="474"/>
      <c r="M14" s="498"/>
      <c r="N14" s="498"/>
      <c r="O14" s="498"/>
      <c r="P14" s="498"/>
      <c r="Q14" s="498"/>
      <c r="R14" s="498"/>
      <c r="S14" s="498"/>
      <c r="T14" s="498"/>
      <c r="U14" s="498"/>
      <c r="V14" s="498"/>
      <c r="W14" s="498"/>
      <c r="X14" s="499"/>
    </row>
    <row r="15" spans="1:24" s="500" customFormat="1" ht="38.25" customHeight="1">
      <c r="A15" s="501">
        <f>A14+1</f>
        <v>6</v>
      </c>
      <c r="B15" s="502" t="s">
        <v>635</v>
      </c>
      <c r="C15" s="508" t="s">
        <v>636</v>
      </c>
      <c r="D15" s="504" t="s">
        <v>623</v>
      </c>
      <c r="E15" s="505">
        <f t="shared" si="1"/>
        <v>224</v>
      </c>
      <c r="F15" s="1138">
        <v>0</v>
      </c>
      <c r="G15" s="507">
        <f t="shared" si="0"/>
        <v>0</v>
      </c>
      <c r="H15" s="509" t="s">
        <v>634</v>
      </c>
      <c r="I15" s="510"/>
      <c r="J15" s="474"/>
      <c r="K15" s="474"/>
      <c r="L15" s="474"/>
      <c r="M15" s="498"/>
      <c r="N15" s="498"/>
      <c r="O15" s="498"/>
      <c r="P15" s="498"/>
      <c r="Q15" s="498"/>
      <c r="R15" s="498"/>
      <c r="S15" s="498"/>
      <c r="T15" s="498"/>
      <c r="U15" s="498"/>
      <c r="V15" s="498"/>
      <c r="W15" s="498"/>
      <c r="X15" s="499"/>
    </row>
    <row r="16" spans="1:24" s="500" customFormat="1" ht="38.25" customHeight="1">
      <c r="A16" s="501">
        <f t="shared" ref="A16:A30" si="2">A15+1</f>
        <v>7</v>
      </c>
      <c r="B16" s="502" t="s">
        <v>637</v>
      </c>
      <c r="C16" s="508" t="s">
        <v>638</v>
      </c>
      <c r="D16" s="504" t="s">
        <v>623</v>
      </c>
      <c r="E16" s="505">
        <f t="shared" si="1"/>
        <v>170</v>
      </c>
      <c r="F16" s="1138">
        <v>0</v>
      </c>
      <c r="G16" s="507">
        <f t="shared" si="0"/>
        <v>0</v>
      </c>
      <c r="H16" s="509" t="s">
        <v>634</v>
      </c>
      <c r="I16" s="510"/>
      <c r="J16" s="474"/>
      <c r="K16" s="474"/>
      <c r="L16" s="474"/>
      <c r="M16" s="498"/>
      <c r="N16" s="498"/>
      <c r="O16" s="498"/>
      <c r="P16" s="498"/>
      <c r="Q16" s="498"/>
      <c r="R16" s="498"/>
      <c r="S16" s="498"/>
      <c r="T16" s="498"/>
      <c r="U16" s="498"/>
      <c r="V16" s="498"/>
      <c r="W16" s="498"/>
      <c r="X16" s="499"/>
    </row>
    <row r="17" spans="1:24" s="500" customFormat="1" ht="38.25" customHeight="1">
      <c r="A17" s="501">
        <f t="shared" si="2"/>
        <v>8</v>
      </c>
      <c r="B17" s="502" t="s">
        <v>639</v>
      </c>
      <c r="C17" s="508" t="s">
        <v>640</v>
      </c>
      <c r="D17" s="504" t="s">
        <v>623</v>
      </c>
      <c r="E17" s="505">
        <f t="shared" si="1"/>
        <v>181</v>
      </c>
      <c r="F17" s="1138">
        <v>0</v>
      </c>
      <c r="G17" s="507">
        <f t="shared" si="0"/>
        <v>0</v>
      </c>
      <c r="H17" s="509" t="s">
        <v>634</v>
      </c>
      <c r="I17" s="510"/>
      <c r="J17" s="474"/>
      <c r="K17" s="474"/>
      <c r="L17" s="474"/>
      <c r="M17" s="498"/>
      <c r="N17" s="498"/>
      <c r="O17" s="498"/>
      <c r="P17" s="498"/>
      <c r="Q17" s="498"/>
      <c r="R17" s="498"/>
      <c r="S17" s="498"/>
      <c r="T17" s="498"/>
      <c r="U17" s="498"/>
      <c r="V17" s="498"/>
      <c r="W17" s="498"/>
      <c r="X17" s="499"/>
    </row>
    <row r="18" spans="1:24" s="500" customFormat="1" ht="38.25" customHeight="1">
      <c r="A18" s="501">
        <f t="shared" si="2"/>
        <v>9</v>
      </c>
      <c r="B18" s="502" t="s">
        <v>641</v>
      </c>
      <c r="C18" s="508" t="s">
        <v>642</v>
      </c>
      <c r="D18" s="504" t="s">
        <v>623</v>
      </c>
      <c r="E18" s="505">
        <f t="shared" si="1"/>
        <v>181</v>
      </c>
      <c r="F18" s="1138">
        <v>0</v>
      </c>
      <c r="G18" s="507">
        <f t="shared" si="0"/>
        <v>0</v>
      </c>
      <c r="H18" s="509" t="s">
        <v>634</v>
      </c>
      <c r="I18" s="510"/>
      <c r="J18" s="474"/>
      <c r="K18" s="474"/>
      <c r="L18" s="474"/>
      <c r="M18" s="498"/>
      <c r="N18" s="498"/>
      <c r="O18" s="498"/>
      <c r="P18" s="498"/>
      <c r="Q18" s="498"/>
      <c r="R18" s="498"/>
      <c r="S18" s="498"/>
      <c r="T18" s="498"/>
      <c r="U18" s="498"/>
      <c r="V18" s="498"/>
      <c r="W18" s="498"/>
      <c r="X18" s="499"/>
    </row>
    <row r="19" spans="1:24" s="500" customFormat="1" ht="38.25" customHeight="1">
      <c r="A19" s="501">
        <f t="shared" si="2"/>
        <v>10</v>
      </c>
      <c r="B19" s="502" t="s">
        <v>643</v>
      </c>
      <c r="C19" s="508" t="s">
        <v>644</v>
      </c>
      <c r="D19" s="504" t="s">
        <v>623</v>
      </c>
      <c r="E19" s="505">
        <f t="shared" si="1"/>
        <v>106</v>
      </c>
      <c r="F19" s="1138">
        <v>0</v>
      </c>
      <c r="G19" s="507">
        <f t="shared" si="0"/>
        <v>0</v>
      </c>
      <c r="H19" s="509" t="s">
        <v>634</v>
      </c>
      <c r="I19" s="510"/>
      <c r="J19" s="474"/>
      <c r="K19" s="474"/>
      <c r="L19" s="474"/>
      <c r="M19" s="498"/>
      <c r="N19" s="498"/>
      <c r="O19" s="498"/>
      <c r="P19" s="498"/>
      <c r="Q19" s="498"/>
      <c r="R19" s="498"/>
      <c r="S19" s="498"/>
      <c r="T19" s="498"/>
      <c r="U19" s="498"/>
      <c r="V19" s="498"/>
      <c r="W19" s="498"/>
      <c r="X19" s="499"/>
    </row>
    <row r="20" spans="1:24" s="500" customFormat="1" ht="38.25" customHeight="1">
      <c r="A20" s="501">
        <f t="shared" si="2"/>
        <v>11</v>
      </c>
      <c r="B20" s="502" t="s">
        <v>645</v>
      </c>
      <c r="C20" s="508" t="s">
        <v>646</v>
      </c>
      <c r="D20" s="504" t="s">
        <v>623</v>
      </c>
      <c r="E20" s="505">
        <f t="shared" si="1"/>
        <v>99</v>
      </c>
      <c r="F20" s="1138">
        <v>0</v>
      </c>
      <c r="G20" s="507">
        <f t="shared" si="0"/>
        <v>0</v>
      </c>
      <c r="H20" s="509" t="s">
        <v>634</v>
      </c>
      <c r="I20" s="510"/>
      <c r="J20" s="474"/>
      <c r="K20" s="474"/>
      <c r="L20" s="474"/>
      <c r="M20" s="498"/>
      <c r="N20" s="498"/>
      <c r="O20" s="498"/>
      <c r="P20" s="498"/>
      <c r="Q20" s="498"/>
      <c r="R20" s="498"/>
      <c r="S20" s="498"/>
      <c r="T20" s="498"/>
      <c r="U20" s="498"/>
      <c r="V20" s="498"/>
      <c r="W20" s="498"/>
      <c r="X20" s="499"/>
    </row>
    <row r="21" spans="1:24" s="500" customFormat="1" ht="38.25" customHeight="1">
      <c r="A21" s="501">
        <f t="shared" si="2"/>
        <v>12</v>
      </c>
      <c r="B21" s="502" t="s">
        <v>647</v>
      </c>
      <c r="C21" s="508" t="s">
        <v>648</v>
      </c>
      <c r="D21" s="504" t="s">
        <v>623</v>
      </c>
      <c r="E21" s="505">
        <f t="shared" si="1"/>
        <v>97</v>
      </c>
      <c r="F21" s="1138">
        <v>0</v>
      </c>
      <c r="G21" s="507">
        <f t="shared" si="0"/>
        <v>0</v>
      </c>
      <c r="H21" s="509" t="s">
        <v>634</v>
      </c>
      <c r="I21" s="510"/>
      <c r="J21" s="474"/>
      <c r="K21" s="474"/>
      <c r="L21" s="474"/>
      <c r="M21" s="498"/>
      <c r="N21" s="498"/>
      <c r="O21" s="498"/>
      <c r="P21" s="498"/>
      <c r="Q21" s="498"/>
      <c r="R21" s="498"/>
      <c r="S21" s="498"/>
      <c r="T21" s="498"/>
      <c r="U21" s="498"/>
      <c r="V21" s="498"/>
      <c r="W21" s="498"/>
      <c r="X21" s="499"/>
    </row>
    <row r="22" spans="1:24" s="500" customFormat="1" ht="38.25" customHeight="1">
      <c r="A22" s="501">
        <f t="shared" si="2"/>
        <v>13</v>
      </c>
      <c r="B22" s="502" t="s">
        <v>649</v>
      </c>
      <c r="C22" s="508" t="s">
        <v>650</v>
      </c>
      <c r="D22" s="504" t="s">
        <v>623</v>
      </c>
      <c r="E22" s="505">
        <f>E55</f>
        <v>20</v>
      </c>
      <c r="F22" s="1138">
        <v>0</v>
      </c>
      <c r="G22" s="507">
        <f t="shared" si="0"/>
        <v>0</v>
      </c>
      <c r="H22" s="509" t="s">
        <v>634</v>
      </c>
      <c r="I22" s="510"/>
      <c r="J22" s="474"/>
      <c r="K22" s="474"/>
      <c r="L22" s="474"/>
      <c r="M22" s="498"/>
      <c r="N22" s="498"/>
      <c r="O22" s="498"/>
      <c r="P22" s="498"/>
      <c r="Q22" s="498"/>
      <c r="R22" s="498"/>
      <c r="S22" s="498"/>
      <c r="T22" s="498"/>
      <c r="U22" s="498"/>
      <c r="V22" s="498"/>
      <c r="W22" s="498"/>
      <c r="X22" s="499"/>
    </row>
    <row r="23" spans="1:24" s="500" customFormat="1" ht="38.25" customHeight="1">
      <c r="A23" s="501">
        <f t="shared" si="2"/>
        <v>14</v>
      </c>
      <c r="B23" s="502" t="s">
        <v>651</v>
      </c>
      <c r="C23" s="508" t="s">
        <v>652</v>
      </c>
      <c r="D23" s="504" t="s">
        <v>623</v>
      </c>
      <c r="E23" s="505">
        <f>E56</f>
        <v>56</v>
      </c>
      <c r="F23" s="1138">
        <v>0</v>
      </c>
      <c r="G23" s="507">
        <f t="shared" si="0"/>
        <v>0</v>
      </c>
      <c r="H23" s="509" t="s">
        <v>634</v>
      </c>
      <c r="I23" s="510"/>
      <c r="J23" s="474"/>
      <c r="K23" s="474"/>
      <c r="L23" s="474"/>
      <c r="M23" s="498"/>
      <c r="N23" s="498"/>
      <c r="O23" s="498"/>
      <c r="P23" s="498"/>
      <c r="Q23" s="498"/>
      <c r="R23" s="498"/>
      <c r="S23" s="498"/>
      <c r="T23" s="498"/>
      <c r="U23" s="498"/>
      <c r="V23" s="498"/>
      <c r="W23" s="498"/>
      <c r="X23" s="499"/>
    </row>
    <row r="24" spans="1:24" s="500" customFormat="1" ht="33.75">
      <c r="A24" s="501">
        <f t="shared" si="2"/>
        <v>15</v>
      </c>
      <c r="B24" s="502" t="s">
        <v>653</v>
      </c>
      <c r="C24" s="508" t="s">
        <v>654</v>
      </c>
      <c r="D24" s="504" t="s">
        <v>623</v>
      </c>
      <c r="E24" s="505">
        <v>20</v>
      </c>
      <c r="F24" s="1138">
        <v>0</v>
      </c>
      <c r="G24" s="507">
        <f t="shared" si="0"/>
        <v>0</v>
      </c>
      <c r="H24" s="509" t="s">
        <v>634</v>
      </c>
      <c r="I24" s="510"/>
      <c r="J24" s="474"/>
      <c r="K24" s="474"/>
      <c r="L24" s="474"/>
      <c r="M24" s="498"/>
      <c r="N24" s="498"/>
      <c r="O24" s="498"/>
      <c r="P24" s="498"/>
      <c r="Q24" s="498"/>
      <c r="R24" s="498"/>
      <c r="S24" s="498"/>
      <c r="T24" s="498"/>
      <c r="U24" s="498"/>
      <c r="V24" s="498"/>
      <c r="W24" s="498"/>
      <c r="X24" s="499"/>
    </row>
    <row r="25" spans="1:24" s="500" customFormat="1" ht="22.5">
      <c r="A25" s="501">
        <f t="shared" si="2"/>
        <v>16</v>
      </c>
      <c r="B25" s="502" t="s">
        <v>655</v>
      </c>
      <c r="C25" s="508" t="s">
        <v>656</v>
      </c>
      <c r="D25" s="504" t="s">
        <v>623</v>
      </c>
      <c r="E25" s="505">
        <v>30</v>
      </c>
      <c r="F25" s="1138">
        <v>0</v>
      </c>
      <c r="G25" s="507">
        <f t="shared" si="0"/>
        <v>0</v>
      </c>
      <c r="H25" s="497"/>
      <c r="I25" s="490"/>
      <c r="J25" s="474"/>
      <c r="K25" s="474"/>
      <c r="L25" s="474"/>
      <c r="M25" s="498"/>
      <c r="N25" s="498"/>
      <c r="O25" s="498"/>
      <c r="P25" s="498"/>
      <c r="Q25" s="498"/>
      <c r="R25" s="498"/>
      <c r="S25" s="498"/>
      <c r="T25" s="498"/>
      <c r="U25" s="498"/>
      <c r="V25" s="498"/>
      <c r="W25" s="498"/>
      <c r="X25" s="499"/>
    </row>
    <row r="26" spans="1:24" s="500" customFormat="1">
      <c r="A26" s="501">
        <f t="shared" si="2"/>
        <v>17</v>
      </c>
      <c r="B26" s="502" t="s">
        <v>657</v>
      </c>
      <c r="C26" s="511" t="s">
        <v>658</v>
      </c>
      <c r="D26" s="504" t="s">
        <v>659</v>
      </c>
      <c r="E26" s="505">
        <v>5</v>
      </c>
      <c r="F26" s="1137">
        <v>0</v>
      </c>
      <c r="G26" s="507">
        <f t="shared" si="0"/>
        <v>0</v>
      </c>
      <c r="H26" s="497"/>
      <c r="I26" s="490"/>
      <c r="J26" s="474"/>
      <c r="K26" s="474"/>
      <c r="L26" s="474"/>
      <c r="M26" s="498"/>
      <c r="N26" s="498"/>
      <c r="O26" s="498"/>
      <c r="P26" s="498"/>
      <c r="Q26" s="498"/>
      <c r="R26" s="498"/>
      <c r="S26" s="498"/>
      <c r="T26" s="498"/>
      <c r="U26" s="498"/>
      <c r="V26" s="498"/>
      <c r="W26" s="498"/>
      <c r="X26" s="499"/>
    </row>
    <row r="27" spans="1:24" s="500" customFormat="1">
      <c r="A27" s="501">
        <f t="shared" si="2"/>
        <v>18</v>
      </c>
      <c r="B27" s="502" t="s">
        <v>660</v>
      </c>
      <c r="C27" s="511" t="s">
        <v>661</v>
      </c>
      <c r="D27" s="504" t="s">
        <v>114</v>
      </c>
      <c r="E27" s="505">
        <v>2</v>
      </c>
      <c r="F27" s="1137">
        <v>0</v>
      </c>
      <c r="G27" s="507">
        <f t="shared" si="0"/>
        <v>0</v>
      </c>
      <c r="H27" s="497"/>
      <c r="I27" s="490"/>
      <c r="J27" s="474"/>
      <c r="K27" s="474"/>
      <c r="L27" s="474"/>
      <c r="M27" s="498"/>
      <c r="N27" s="498"/>
      <c r="O27" s="498"/>
      <c r="P27" s="498"/>
      <c r="Q27" s="498"/>
      <c r="R27" s="498"/>
      <c r="S27" s="498"/>
      <c r="T27" s="498"/>
      <c r="U27" s="498"/>
      <c r="V27" s="498"/>
      <c r="W27" s="498"/>
      <c r="X27" s="499"/>
    </row>
    <row r="28" spans="1:24" s="500" customFormat="1">
      <c r="A28" s="501">
        <f t="shared" si="2"/>
        <v>19</v>
      </c>
      <c r="B28" s="502" t="s">
        <v>662</v>
      </c>
      <c r="C28" s="511" t="s">
        <v>663</v>
      </c>
      <c r="D28" s="504" t="s">
        <v>466</v>
      </c>
      <c r="E28" s="505">
        <v>1</v>
      </c>
      <c r="F28" s="1137">
        <v>0</v>
      </c>
      <c r="G28" s="507">
        <f t="shared" si="0"/>
        <v>0</v>
      </c>
      <c r="H28" s="497"/>
      <c r="I28" s="490"/>
      <c r="J28" s="474"/>
      <c r="K28" s="474"/>
      <c r="L28" s="474"/>
      <c r="M28" s="498"/>
      <c r="N28" s="498"/>
      <c r="O28" s="498"/>
      <c r="P28" s="498"/>
      <c r="Q28" s="498"/>
      <c r="R28" s="498"/>
      <c r="S28" s="498"/>
      <c r="T28" s="498"/>
      <c r="U28" s="498"/>
      <c r="V28" s="498"/>
      <c r="W28" s="498"/>
      <c r="X28" s="499"/>
    </row>
    <row r="29" spans="1:24" s="500" customFormat="1">
      <c r="A29" s="501">
        <f t="shared" si="2"/>
        <v>20</v>
      </c>
      <c r="B29" s="502" t="s">
        <v>664</v>
      </c>
      <c r="C29" s="511" t="s">
        <v>665</v>
      </c>
      <c r="D29" s="504" t="s">
        <v>666</v>
      </c>
      <c r="E29" s="505">
        <v>1</v>
      </c>
      <c r="F29" s="1137">
        <v>0</v>
      </c>
      <c r="G29" s="507">
        <f t="shared" si="0"/>
        <v>0</v>
      </c>
      <c r="H29" s="497"/>
      <c r="I29" s="490"/>
      <c r="J29" s="474"/>
      <c r="K29" s="474"/>
      <c r="L29" s="474"/>
      <c r="M29" s="498"/>
      <c r="N29" s="498"/>
      <c r="O29" s="498"/>
      <c r="P29" s="498"/>
      <c r="Q29" s="498"/>
      <c r="R29" s="498"/>
      <c r="S29" s="498"/>
      <c r="T29" s="498"/>
      <c r="U29" s="498"/>
      <c r="V29" s="498"/>
      <c r="W29" s="498"/>
      <c r="X29" s="499"/>
    </row>
    <row r="30" spans="1:24" s="500" customFormat="1">
      <c r="A30" s="501">
        <f t="shared" si="2"/>
        <v>21</v>
      </c>
      <c r="B30" s="502" t="s">
        <v>667</v>
      </c>
      <c r="C30" s="511" t="s">
        <v>668</v>
      </c>
      <c r="D30" s="504" t="s">
        <v>50</v>
      </c>
      <c r="E30" s="505">
        <f>SUM(E8:E23)/4</f>
        <v>416.5</v>
      </c>
      <c r="F30" s="1137">
        <v>0</v>
      </c>
      <c r="G30" s="507">
        <f t="shared" si="0"/>
        <v>0</v>
      </c>
      <c r="H30" s="497"/>
      <c r="I30" s="490"/>
      <c r="J30" s="474"/>
      <c r="K30" s="474"/>
      <c r="L30" s="474"/>
      <c r="M30" s="498"/>
      <c r="N30" s="498"/>
      <c r="O30" s="498"/>
      <c r="P30" s="498"/>
      <c r="Q30" s="498"/>
      <c r="R30" s="498"/>
      <c r="S30" s="498"/>
      <c r="T30" s="498"/>
      <c r="U30" s="498"/>
      <c r="V30" s="498"/>
      <c r="W30" s="498"/>
      <c r="X30" s="499"/>
    </row>
    <row r="31" spans="1:24" s="500" customFormat="1">
      <c r="A31" s="494"/>
      <c r="B31" s="512" t="s">
        <v>669</v>
      </c>
      <c r="C31" s="513" t="s">
        <v>670</v>
      </c>
      <c r="D31" s="504"/>
      <c r="E31" s="514"/>
      <c r="F31" s="515">
        <f>SUM(G8:G28)</f>
        <v>0</v>
      </c>
      <c r="G31" s="516">
        <f>SUM(G9:G30)</f>
        <v>0</v>
      </c>
      <c r="H31" s="497"/>
      <c r="I31" s="490"/>
      <c r="J31" s="474"/>
      <c r="K31" s="474"/>
      <c r="L31" s="474"/>
      <c r="M31" s="498"/>
      <c r="N31" s="498"/>
      <c r="O31" s="498"/>
      <c r="P31" s="498"/>
      <c r="Q31" s="498"/>
      <c r="R31" s="498"/>
      <c r="S31" s="498"/>
      <c r="T31" s="498"/>
      <c r="U31" s="498"/>
      <c r="V31" s="498"/>
      <c r="W31" s="498"/>
      <c r="X31" s="499"/>
    </row>
    <row r="32" spans="1:24" s="500" customFormat="1">
      <c r="A32" s="491" t="s">
        <v>110</v>
      </c>
      <c r="B32" s="492" t="s">
        <v>671</v>
      </c>
      <c r="C32" s="493" t="s">
        <v>672</v>
      </c>
      <c r="D32" s="504"/>
      <c r="E32" s="495"/>
      <c r="F32" s="517"/>
      <c r="G32" s="518"/>
      <c r="H32" s="497"/>
      <c r="I32" s="490"/>
      <c r="J32" s="474"/>
      <c r="K32" s="474"/>
      <c r="L32" s="474"/>
      <c r="M32" s="498"/>
      <c r="N32" s="498"/>
      <c r="O32" s="498"/>
      <c r="P32" s="498"/>
      <c r="Q32" s="498"/>
      <c r="R32" s="498"/>
      <c r="S32" s="498"/>
      <c r="T32" s="498"/>
      <c r="U32" s="498"/>
      <c r="V32" s="498"/>
      <c r="W32" s="498"/>
      <c r="X32" s="499"/>
    </row>
    <row r="33" spans="1:24" s="500" customFormat="1">
      <c r="A33" s="501"/>
      <c r="B33" s="502"/>
      <c r="C33" s="519" t="s">
        <v>673</v>
      </c>
      <c r="D33" s="504"/>
      <c r="E33" s="505"/>
      <c r="F33" s="506"/>
      <c r="G33" s="507"/>
      <c r="H33" s="497"/>
      <c r="I33" s="490"/>
      <c r="J33" s="474"/>
      <c r="K33" s="474"/>
      <c r="L33" s="474"/>
      <c r="M33" s="498"/>
      <c r="N33" s="498"/>
      <c r="O33" s="498"/>
      <c r="P33" s="498"/>
      <c r="Q33" s="498"/>
      <c r="R33" s="498"/>
      <c r="S33" s="498"/>
      <c r="T33" s="498"/>
      <c r="U33" s="498"/>
      <c r="V33" s="498"/>
      <c r="W33" s="498"/>
      <c r="X33" s="499"/>
    </row>
    <row r="34" spans="1:24" s="500" customFormat="1">
      <c r="A34" s="491" t="s">
        <v>110</v>
      </c>
      <c r="B34" s="492" t="s">
        <v>674</v>
      </c>
      <c r="C34" s="493" t="s">
        <v>675</v>
      </c>
      <c r="D34" s="504"/>
      <c r="E34" s="495"/>
      <c r="F34" s="517"/>
      <c r="G34" s="518"/>
      <c r="H34" s="497"/>
      <c r="I34" s="490"/>
      <c r="J34" s="474"/>
      <c r="K34" s="474"/>
      <c r="L34" s="474"/>
      <c r="M34" s="498"/>
      <c r="N34" s="498"/>
      <c r="O34" s="498"/>
      <c r="P34" s="498"/>
      <c r="Q34" s="498"/>
      <c r="R34" s="498"/>
      <c r="S34" s="498"/>
      <c r="T34" s="498"/>
      <c r="U34" s="498"/>
      <c r="V34" s="498"/>
      <c r="W34" s="498"/>
      <c r="X34" s="499"/>
    </row>
    <row r="35" spans="1:24" s="500" customFormat="1">
      <c r="A35" s="501">
        <f>A30+1</f>
        <v>22</v>
      </c>
      <c r="B35" s="502" t="s">
        <v>676</v>
      </c>
      <c r="C35" s="511" t="s">
        <v>677</v>
      </c>
      <c r="D35" s="504" t="s">
        <v>114</v>
      </c>
      <c r="E35" s="505">
        <v>1</v>
      </c>
      <c r="F35" s="1137">
        <v>0</v>
      </c>
      <c r="G35" s="507">
        <f>E35*F35</f>
        <v>0</v>
      </c>
      <c r="H35" s="497"/>
      <c r="I35" s="490"/>
      <c r="J35" s="474"/>
      <c r="K35" s="474"/>
      <c r="L35" s="474"/>
      <c r="M35" s="498"/>
      <c r="N35" s="498"/>
      <c r="O35" s="498"/>
      <c r="P35" s="498"/>
      <c r="Q35" s="498"/>
      <c r="R35" s="498"/>
      <c r="S35" s="498"/>
      <c r="T35" s="498"/>
      <c r="U35" s="498"/>
      <c r="V35" s="498"/>
      <c r="W35" s="498"/>
      <c r="X35" s="499"/>
    </row>
    <row r="36" spans="1:24" s="500" customFormat="1">
      <c r="A36" s="501">
        <f>A35+1</f>
        <v>23</v>
      </c>
      <c r="B36" s="502" t="s">
        <v>678</v>
      </c>
      <c r="C36" s="511" t="s">
        <v>679</v>
      </c>
      <c r="D36" s="504" t="s">
        <v>114</v>
      </c>
      <c r="E36" s="505">
        <v>1</v>
      </c>
      <c r="F36" s="1137">
        <v>0</v>
      </c>
      <c r="G36" s="507">
        <f>E36*F36</f>
        <v>0</v>
      </c>
      <c r="H36" s="497"/>
      <c r="I36" s="490"/>
      <c r="J36" s="474"/>
      <c r="K36" s="474"/>
      <c r="L36" s="474"/>
      <c r="M36" s="498"/>
      <c r="N36" s="498"/>
      <c r="O36" s="498"/>
      <c r="P36" s="498"/>
      <c r="Q36" s="498"/>
      <c r="R36" s="498"/>
      <c r="S36" s="498"/>
      <c r="T36" s="498"/>
      <c r="U36" s="498"/>
      <c r="V36" s="498"/>
      <c r="W36" s="498"/>
      <c r="X36" s="499"/>
    </row>
    <row r="37" spans="1:24" s="500" customFormat="1">
      <c r="A37" s="501">
        <f>A36+1</f>
        <v>24</v>
      </c>
      <c r="B37" s="502" t="s">
        <v>680</v>
      </c>
      <c r="C37" s="511" t="s">
        <v>681</v>
      </c>
      <c r="D37" s="504" t="s">
        <v>666</v>
      </c>
      <c r="E37" s="505">
        <v>1</v>
      </c>
      <c r="F37" s="1137">
        <v>0</v>
      </c>
      <c r="G37" s="507">
        <f>E37*F37</f>
        <v>0</v>
      </c>
      <c r="H37" s="497"/>
      <c r="I37" s="490"/>
      <c r="J37" s="474"/>
      <c r="K37" s="474"/>
      <c r="L37" s="474"/>
      <c r="M37" s="498"/>
      <c r="N37" s="498"/>
      <c r="O37" s="498"/>
      <c r="P37" s="498"/>
      <c r="Q37" s="498"/>
      <c r="R37" s="498"/>
      <c r="S37" s="498"/>
      <c r="T37" s="498"/>
      <c r="U37" s="498"/>
      <c r="V37" s="498"/>
      <c r="W37" s="498"/>
      <c r="X37" s="499"/>
    </row>
    <row r="38" spans="1:24" s="500" customFormat="1">
      <c r="A38" s="501">
        <f>A37+1</f>
        <v>25</v>
      </c>
      <c r="B38" s="502" t="s">
        <v>682</v>
      </c>
      <c r="C38" s="511" t="s">
        <v>683</v>
      </c>
      <c r="D38" s="504" t="s">
        <v>50</v>
      </c>
      <c r="E38" s="505">
        <f>SUM(E12:E27)/4</f>
        <v>330.25</v>
      </c>
      <c r="F38" s="1137">
        <v>0</v>
      </c>
      <c r="G38" s="507">
        <f>E38*F38</f>
        <v>0</v>
      </c>
      <c r="H38" s="497"/>
      <c r="I38" s="490"/>
      <c r="J38" s="474"/>
      <c r="K38" s="474"/>
      <c r="L38" s="474"/>
      <c r="M38" s="498"/>
      <c r="N38" s="498"/>
      <c r="O38" s="498"/>
      <c r="P38" s="498"/>
      <c r="Q38" s="498"/>
      <c r="R38" s="498"/>
      <c r="S38" s="498"/>
      <c r="T38" s="498"/>
      <c r="U38" s="498"/>
      <c r="V38" s="498"/>
      <c r="W38" s="498"/>
      <c r="X38" s="499"/>
    </row>
    <row r="39" spans="1:24" s="500" customFormat="1">
      <c r="A39" s="494"/>
      <c r="B39" s="512" t="s">
        <v>669</v>
      </c>
      <c r="C39" s="513" t="s">
        <v>684</v>
      </c>
      <c r="D39" s="504"/>
      <c r="E39" s="514"/>
      <c r="F39" s="515">
        <f>SUM(G35:G36)</f>
        <v>0</v>
      </c>
      <c r="G39" s="516">
        <f>SUM(G35:G38)</f>
        <v>0</v>
      </c>
      <c r="H39" s="497"/>
      <c r="I39" s="490"/>
      <c r="J39" s="474"/>
      <c r="K39" s="474"/>
      <c r="L39" s="474"/>
      <c r="M39" s="498"/>
      <c r="N39" s="498"/>
      <c r="O39" s="498"/>
      <c r="P39" s="498"/>
      <c r="Q39" s="498"/>
      <c r="R39" s="498"/>
      <c r="S39" s="498"/>
      <c r="T39" s="498"/>
      <c r="U39" s="498"/>
      <c r="V39" s="498"/>
      <c r="W39" s="498"/>
      <c r="X39" s="499"/>
    </row>
    <row r="40" spans="1:24" s="500" customFormat="1">
      <c r="A40" s="491" t="s">
        <v>110</v>
      </c>
      <c r="B40" s="492" t="s">
        <v>685</v>
      </c>
      <c r="C40" s="493" t="s">
        <v>686</v>
      </c>
      <c r="D40" s="504"/>
      <c r="E40" s="495"/>
      <c r="F40" s="517"/>
      <c r="G40" s="518"/>
      <c r="H40" s="497"/>
      <c r="I40" s="490"/>
      <c r="J40" s="474"/>
      <c r="K40" s="474"/>
      <c r="L40" s="474"/>
      <c r="M40" s="498"/>
      <c r="N40" s="498"/>
      <c r="O40" s="498"/>
      <c r="P40" s="498"/>
      <c r="Q40" s="498"/>
      <c r="R40" s="498"/>
      <c r="S40" s="498"/>
      <c r="T40" s="498"/>
      <c r="U40" s="498"/>
      <c r="V40" s="498"/>
      <c r="W40" s="498"/>
      <c r="X40" s="499"/>
    </row>
    <row r="41" spans="1:24" s="500" customFormat="1">
      <c r="A41" s="491"/>
      <c r="B41" s="492"/>
      <c r="C41" s="520" t="s">
        <v>620</v>
      </c>
      <c r="D41" s="504"/>
      <c r="E41" s="495"/>
      <c r="F41" s="517"/>
      <c r="G41" s="518"/>
      <c r="H41" s="497"/>
      <c r="I41" s="490"/>
      <c r="J41" s="474"/>
      <c r="K41" s="474"/>
      <c r="L41" s="474"/>
      <c r="M41" s="498"/>
      <c r="N41" s="498"/>
      <c r="O41" s="498"/>
      <c r="P41" s="498"/>
      <c r="Q41" s="498"/>
      <c r="R41" s="498"/>
      <c r="S41" s="498"/>
      <c r="T41" s="498"/>
      <c r="U41" s="498"/>
      <c r="V41" s="498"/>
      <c r="W41" s="498"/>
      <c r="X41" s="499"/>
    </row>
    <row r="42" spans="1:24" s="500" customFormat="1" ht="67.5">
      <c r="A42" s="501">
        <f>A38+1</f>
        <v>26</v>
      </c>
      <c r="B42" s="502" t="s">
        <v>687</v>
      </c>
      <c r="C42" s="511" t="s">
        <v>688</v>
      </c>
      <c r="D42" s="504" t="s">
        <v>136</v>
      </c>
      <c r="E42" s="505">
        <v>227</v>
      </c>
      <c r="F42" s="1138">
        <v>0</v>
      </c>
      <c r="G42" s="521">
        <f>E42*F42</f>
        <v>0</v>
      </c>
      <c r="H42" s="497"/>
      <c r="I42" s="490"/>
      <c r="J42" s="474"/>
      <c r="K42" s="474"/>
      <c r="L42" s="474"/>
      <c r="M42" s="498"/>
      <c r="N42" s="498"/>
      <c r="O42" s="498"/>
      <c r="P42" s="498"/>
      <c r="Q42" s="498"/>
      <c r="R42" s="498"/>
      <c r="S42" s="498"/>
      <c r="T42" s="498"/>
      <c r="U42" s="498"/>
      <c r="V42" s="498"/>
      <c r="W42" s="498"/>
      <c r="X42" s="499"/>
    </row>
    <row r="43" spans="1:24" s="500" customFormat="1" ht="67.5">
      <c r="A43" s="501">
        <f>A42+1</f>
        <v>27</v>
      </c>
      <c r="B43" s="502" t="s">
        <v>689</v>
      </c>
      <c r="C43" s="511" t="s">
        <v>690</v>
      </c>
      <c r="D43" s="504" t="s">
        <v>136</v>
      </c>
      <c r="E43" s="505">
        <v>74</v>
      </c>
      <c r="F43" s="1138">
        <v>0</v>
      </c>
      <c r="G43" s="521">
        <f>E43*F43</f>
        <v>0</v>
      </c>
      <c r="H43" s="497"/>
      <c r="I43" s="490"/>
      <c r="J43" s="474"/>
      <c r="K43" s="474"/>
      <c r="L43" s="474"/>
      <c r="M43" s="498"/>
      <c r="N43" s="498"/>
      <c r="O43" s="498"/>
      <c r="P43" s="498"/>
      <c r="Q43" s="498"/>
      <c r="R43" s="498"/>
      <c r="S43" s="498"/>
      <c r="T43" s="498"/>
      <c r="U43" s="498"/>
      <c r="V43" s="498"/>
      <c r="W43" s="498"/>
      <c r="X43" s="499"/>
    </row>
    <row r="44" spans="1:24" s="500" customFormat="1" ht="67.5">
      <c r="A44" s="501">
        <f>A43+1</f>
        <v>28</v>
      </c>
      <c r="B44" s="502" t="s">
        <v>691</v>
      </c>
      <c r="C44" s="511" t="s">
        <v>692</v>
      </c>
      <c r="D44" s="504" t="s">
        <v>136</v>
      </c>
      <c r="E44" s="505">
        <v>101</v>
      </c>
      <c r="F44" s="1138">
        <v>0</v>
      </c>
      <c r="G44" s="521">
        <f>E44*F44</f>
        <v>0</v>
      </c>
      <c r="H44" s="497"/>
      <c r="I44" s="490"/>
      <c r="J44" s="474"/>
      <c r="K44" s="474"/>
      <c r="L44" s="474"/>
      <c r="M44" s="498"/>
      <c r="N44" s="498"/>
      <c r="O44" s="498"/>
      <c r="P44" s="498"/>
      <c r="Q44" s="498"/>
      <c r="R44" s="498"/>
      <c r="S44" s="498"/>
      <c r="T44" s="498"/>
      <c r="U44" s="498"/>
      <c r="V44" s="498"/>
      <c r="W44" s="498"/>
      <c r="X44" s="499"/>
    </row>
    <row r="45" spans="1:24" s="500" customFormat="1" ht="67.5">
      <c r="A45" s="501">
        <f>A44+1</f>
        <v>29</v>
      </c>
      <c r="B45" s="502" t="s">
        <v>693</v>
      </c>
      <c r="C45" s="511" t="s">
        <v>694</v>
      </c>
      <c r="D45" s="504" t="s">
        <v>136</v>
      </c>
      <c r="E45" s="505">
        <v>112</v>
      </c>
      <c r="F45" s="1138">
        <v>0</v>
      </c>
      <c r="G45" s="521">
        <f>E45*F45</f>
        <v>0</v>
      </c>
      <c r="H45" s="497"/>
      <c r="I45" s="490"/>
      <c r="J45" s="474"/>
      <c r="K45" s="474"/>
      <c r="L45" s="474"/>
      <c r="M45" s="498"/>
      <c r="N45" s="498"/>
      <c r="O45" s="498"/>
      <c r="P45" s="498"/>
      <c r="Q45" s="498"/>
      <c r="R45" s="498"/>
      <c r="S45" s="498"/>
      <c r="T45" s="498"/>
      <c r="U45" s="498"/>
      <c r="V45" s="498"/>
      <c r="W45" s="498"/>
      <c r="X45" s="499"/>
    </row>
    <row r="46" spans="1:24" s="500" customFormat="1">
      <c r="A46" s="491"/>
      <c r="B46" s="502"/>
      <c r="C46" s="520" t="s">
        <v>695</v>
      </c>
      <c r="D46" s="504"/>
      <c r="E46" s="505"/>
      <c r="F46" s="505"/>
      <c r="G46" s="521"/>
      <c r="H46" s="497"/>
      <c r="I46" s="490"/>
      <c r="J46" s="474"/>
      <c r="K46" s="474"/>
      <c r="L46" s="474"/>
      <c r="M46" s="498"/>
      <c r="N46" s="498"/>
      <c r="O46" s="498"/>
      <c r="P46" s="498"/>
      <c r="Q46" s="498"/>
      <c r="R46" s="498"/>
      <c r="S46" s="498"/>
      <c r="T46" s="498"/>
      <c r="U46" s="498"/>
      <c r="V46" s="498"/>
      <c r="W46" s="498"/>
      <c r="X46" s="499"/>
    </row>
    <row r="47" spans="1:24" s="500" customFormat="1" ht="45">
      <c r="A47" s="501">
        <f>A45+1</f>
        <v>30</v>
      </c>
      <c r="B47" s="502" t="s">
        <v>696</v>
      </c>
      <c r="C47" s="511" t="s">
        <v>697</v>
      </c>
      <c r="D47" s="504" t="s">
        <v>136</v>
      </c>
      <c r="E47" s="505">
        <v>18</v>
      </c>
      <c r="F47" s="1138">
        <v>0</v>
      </c>
      <c r="G47" s="521">
        <f t="shared" ref="G47:G52" si="3">E47*F47</f>
        <v>0</v>
      </c>
      <c r="H47" s="497"/>
      <c r="I47" s="490"/>
      <c r="J47" s="474"/>
      <c r="K47" s="474"/>
      <c r="L47" s="474"/>
      <c r="M47" s="498"/>
      <c r="N47" s="498"/>
      <c r="O47" s="498"/>
      <c r="P47" s="498"/>
      <c r="Q47" s="498"/>
      <c r="R47" s="498"/>
      <c r="S47" s="498"/>
      <c r="T47" s="498"/>
      <c r="U47" s="498"/>
      <c r="V47" s="498"/>
      <c r="W47" s="498"/>
      <c r="X47" s="499"/>
    </row>
    <row r="48" spans="1:24" s="500" customFormat="1" ht="45">
      <c r="A48" s="501">
        <f>A47+1</f>
        <v>31</v>
      </c>
      <c r="B48" s="502" t="s">
        <v>698</v>
      </c>
      <c r="C48" s="511" t="s">
        <v>699</v>
      </c>
      <c r="D48" s="504" t="s">
        <v>136</v>
      </c>
      <c r="E48" s="505">
        <v>224</v>
      </c>
      <c r="F48" s="1138">
        <v>0</v>
      </c>
      <c r="G48" s="521">
        <f>E48*F48</f>
        <v>0</v>
      </c>
      <c r="H48" s="497"/>
      <c r="I48" s="490"/>
      <c r="J48" s="474"/>
      <c r="K48" s="474"/>
      <c r="L48" s="474"/>
      <c r="M48" s="498"/>
      <c r="N48" s="498"/>
      <c r="O48" s="498"/>
      <c r="P48" s="498"/>
      <c r="Q48" s="498"/>
      <c r="R48" s="498"/>
      <c r="S48" s="498"/>
      <c r="T48" s="498"/>
      <c r="U48" s="498"/>
      <c r="V48" s="498"/>
      <c r="W48" s="498"/>
      <c r="X48" s="499"/>
    </row>
    <row r="49" spans="1:24" s="500" customFormat="1" ht="45">
      <c r="A49" s="501">
        <f t="shared" ref="A49:A71" si="4">A48+1</f>
        <v>32</v>
      </c>
      <c r="B49" s="502" t="s">
        <v>700</v>
      </c>
      <c r="C49" s="511" t="s">
        <v>701</v>
      </c>
      <c r="D49" s="504" t="s">
        <v>136</v>
      </c>
      <c r="E49" s="505">
        <v>170</v>
      </c>
      <c r="F49" s="1138">
        <v>0</v>
      </c>
      <c r="G49" s="521">
        <f t="shared" si="3"/>
        <v>0</v>
      </c>
      <c r="H49" s="497"/>
      <c r="I49" s="490"/>
      <c r="J49" s="474"/>
      <c r="K49" s="474"/>
      <c r="L49" s="474"/>
      <c r="M49" s="498"/>
      <c r="N49" s="498"/>
      <c r="O49" s="498"/>
      <c r="P49" s="498"/>
      <c r="Q49" s="498"/>
      <c r="R49" s="498"/>
      <c r="S49" s="498"/>
      <c r="T49" s="498"/>
      <c r="U49" s="498"/>
      <c r="V49" s="498"/>
      <c r="W49" s="498"/>
      <c r="X49" s="499"/>
    </row>
    <row r="50" spans="1:24" s="500" customFormat="1" ht="45">
      <c r="A50" s="501">
        <f t="shared" si="4"/>
        <v>33</v>
      </c>
      <c r="B50" s="502" t="s">
        <v>702</v>
      </c>
      <c r="C50" s="511" t="s">
        <v>703</v>
      </c>
      <c r="D50" s="504" t="s">
        <v>136</v>
      </c>
      <c r="E50" s="505">
        <v>181</v>
      </c>
      <c r="F50" s="1138">
        <v>0</v>
      </c>
      <c r="G50" s="521">
        <f>E50*F50</f>
        <v>0</v>
      </c>
      <c r="H50" s="497"/>
      <c r="I50" s="490"/>
      <c r="J50" s="474"/>
      <c r="K50" s="474"/>
      <c r="L50" s="474"/>
      <c r="M50" s="498"/>
      <c r="N50" s="498"/>
      <c r="O50" s="498"/>
      <c r="P50" s="498"/>
      <c r="Q50" s="498"/>
      <c r="R50" s="498"/>
      <c r="S50" s="498"/>
      <c r="T50" s="498"/>
      <c r="U50" s="498"/>
      <c r="V50" s="498"/>
      <c r="W50" s="498"/>
      <c r="X50" s="499"/>
    </row>
    <row r="51" spans="1:24" s="500" customFormat="1" ht="45">
      <c r="A51" s="501">
        <f t="shared" si="4"/>
        <v>34</v>
      </c>
      <c r="B51" s="502" t="s">
        <v>704</v>
      </c>
      <c r="C51" s="511" t="s">
        <v>705</v>
      </c>
      <c r="D51" s="504" t="s">
        <v>136</v>
      </c>
      <c r="E51" s="505">
        <v>181</v>
      </c>
      <c r="F51" s="1138">
        <v>0</v>
      </c>
      <c r="G51" s="521">
        <f>E51*F51</f>
        <v>0</v>
      </c>
      <c r="H51" s="497"/>
      <c r="I51" s="490"/>
      <c r="J51" s="474"/>
      <c r="K51" s="474"/>
      <c r="L51" s="474"/>
      <c r="M51" s="498"/>
      <c r="N51" s="498"/>
      <c r="O51" s="498"/>
      <c r="P51" s="498"/>
      <c r="Q51" s="498"/>
      <c r="R51" s="498"/>
      <c r="S51" s="498"/>
      <c r="T51" s="498"/>
      <c r="U51" s="498"/>
      <c r="V51" s="498"/>
      <c r="W51" s="498"/>
      <c r="X51" s="499"/>
    </row>
    <row r="52" spans="1:24" s="500" customFormat="1" ht="22.5">
      <c r="A52" s="501">
        <f t="shared" si="4"/>
        <v>35</v>
      </c>
      <c r="B52" s="502" t="s">
        <v>706</v>
      </c>
      <c r="C52" s="511" t="s">
        <v>707</v>
      </c>
      <c r="D52" s="504" t="s">
        <v>136</v>
      </c>
      <c r="E52" s="505">
        <v>106</v>
      </c>
      <c r="F52" s="1138">
        <v>0</v>
      </c>
      <c r="G52" s="521">
        <f t="shared" si="3"/>
        <v>0</v>
      </c>
      <c r="H52" s="497"/>
      <c r="I52" s="490"/>
      <c r="J52" s="474"/>
      <c r="K52" s="474"/>
      <c r="L52" s="474"/>
      <c r="M52" s="498"/>
      <c r="N52" s="498"/>
      <c r="O52" s="498"/>
      <c r="P52" s="498"/>
      <c r="Q52" s="498"/>
      <c r="R52" s="498"/>
      <c r="S52" s="498"/>
      <c r="T52" s="498"/>
      <c r="U52" s="498"/>
      <c r="V52" s="498"/>
      <c r="W52" s="498"/>
      <c r="X52" s="499"/>
    </row>
    <row r="53" spans="1:24" s="500" customFormat="1" ht="22.5">
      <c r="A53" s="501">
        <f t="shared" si="4"/>
        <v>36</v>
      </c>
      <c r="B53" s="502" t="s">
        <v>708</v>
      </c>
      <c r="C53" s="511" t="s">
        <v>709</v>
      </c>
      <c r="D53" s="504" t="s">
        <v>136</v>
      </c>
      <c r="E53" s="505">
        <v>99</v>
      </c>
      <c r="F53" s="1138">
        <v>0</v>
      </c>
      <c r="G53" s="521">
        <f>E53*F53</f>
        <v>0</v>
      </c>
      <c r="H53" s="497"/>
      <c r="I53" s="490"/>
      <c r="J53" s="474"/>
      <c r="K53" s="474"/>
      <c r="L53" s="474"/>
      <c r="M53" s="498"/>
      <c r="N53" s="498"/>
      <c r="O53" s="498"/>
      <c r="P53" s="498"/>
      <c r="Q53" s="498"/>
      <c r="R53" s="498"/>
      <c r="S53" s="498"/>
      <c r="T53" s="498"/>
      <c r="U53" s="498"/>
      <c r="V53" s="498"/>
      <c r="W53" s="498"/>
      <c r="X53" s="499"/>
    </row>
    <row r="54" spans="1:24" s="500" customFormat="1" ht="22.5">
      <c r="A54" s="501">
        <f t="shared" si="4"/>
        <v>37</v>
      </c>
      <c r="B54" s="502" t="s">
        <v>710</v>
      </c>
      <c r="C54" s="511" t="s">
        <v>711</v>
      </c>
      <c r="D54" s="504" t="s">
        <v>136</v>
      </c>
      <c r="E54" s="505">
        <v>97</v>
      </c>
      <c r="F54" s="1138">
        <v>0</v>
      </c>
      <c r="G54" s="521">
        <f>E54*F54</f>
        <v>0</v>
      </c>
      <c r="H54" s="497"/>
      <c r="I54" s="490"/>
      <c r="J54" s="474"/>
      <c r="K54" s="474"/>
      <c r="L54" s="474"/>
      <c r="M54" s="498"/>
      <c r="N54" s="498"/>
      <c r="O54" s="498"/>
      <c r="P54" s="498"/>
      <c r="Q54" s="498"/>
      <c r="R54" s="498"/>
      <c r="S54" s="498"/>
      <c r="T54" s="498"/>
      <c r="U54" s="498"/>
      <c r="V54" s="498"/>
      <c r="W54" s="498"/>
      <c r="X54" s="499"/>
    </row>
    <row r="55" spans="1:24" s="500" customFormat="1" ht="22.5">
      <c r="A55" s="501">
        <f t="shared" si="4"/>
        <v>38</v>
      </c>
      <c r="B55" s="502" t="s">
        <v>712</v>
      </c>
      <c r="C55" s="511" t="s">
        <v>713</v>
      </c>
      <c r="D55" s="504" t="s">
        <v>136</v>
      </c>
      <c r="E55" s="505">
        <v>20</v>
      </c>
      <c r="F55" s="1138">
        <v>0</v>
      </c>
      <c r="G55" s="521">
        <f>E55*F55</f>
        <v>0</v>
      </c>
      <c r="H55" s="497"/>
      <c r="I55" s="490"/>
      <c r="J55" s="474"/>
      <c r="K55" s="474"/>
      <c r="L55" s="474"/>
      <c r="M55" s="498"/>
      <c r="N55" s="498"/>
      <c r="O55" s="498"/>
      <c r="P55" s="498"/>
      <c r="Q55" s="498"/>
      <c r="R55" s="498"/>
      <c r="S55" s="498"/>
      <c r="T55" s="498"/>
      <c r="U55" s="498"/>
      <c r="V55" s="498"/>
      <c r="W55" s="498"/>
      <c r="X55" s="499"/>
    </row>
    <row r="56" spans="1:24" s="500" customFormat="1" ht="22.5">
      <c r="A56" s="501">
        <f t="shared" si="4"/>
        <v>39</v>
      </c>
      <c r="B56" s="502" t="s">
        <v>714</v>
      </c>
      <c r="C56" s="511" t="s">
        <v>715</v>
      </c>
      <c r="D56" s="504" t="s">
        <v>136</v>
      </c>
      <c r="E56" s="505">
        <v>56</v>
      </c>
      <c r="F56" s="1138">
        <v>0</v>
      </c>
      <c r="G56" s="521">
        <f>E56*F56</f>
        <v>0</v>
      </c>
      <c r="H56" s="497"/>
      <c r="I56" s="490"/>
      <c r="J56" s="474"/>
      <c r="K56" s="474"/>
      <c r="L56" s="474"/>
      <c r="M56" s="498"/>
      <c r="N56" s="498"/>
      <c r="O56" s="498"/>
      <c r="P56" s="498"/>
      <c r="Q56" s="498"/>
      <c r="R56" s="498"/>
      <c r="S56" s="498"/>
      <c r="T56" s="498"/>
      <c r="U56" s="498"/>
      <c r="V56" s="498"/>
      <c r="W56" s="498"/>
      <c r="X56" s="499"/>
    </row>
    <row r="57" spans="1:24" s="500" customFormat="1">
      <c r="A57" s="501">
        <f t="shared" si="4"/>
        <v>40</v>
      </c>
      <c r="B57" s="502" t="s">
        <v>716</v>
      </c>
      <c r="C57" s="511" t="s">
        <v>717</v>
      </c>
      <c r="D57" s="504" t="s">
        <v>136</v>
      </c>
      <c r="E57" s="505">
        <f>SUM(E47:E53)+SUM(E42:E45)</f>
        <v>1493</v>
      </c>
      <c r="F57" s="1137">
        <v>0</v>
      </c>
      <c r="G57" s="507">
        <f t="shared" ref="G57:G71" si="5">E57*F57</f>
        <v>0</v>
      </c>
      <c r="H57" s="497"/>
      <c r="I57" s="490"/>
      <c r="J57" s="474"/>
      <c r="K57" s="474"/>
      <c r="L57" s="474"/>
      <c r="M57" s="498"/>
      <c r="N57" s="498"/>
      <c r="O57" s="498"/>
      <c r="P57" s="498"/>
      <c r="Q57" s="498"/>
      <c r="R57" s="498"/>
      <c r="S57" s="498"/>
      <c r="T57" s="498"/>
      <c r="U57" s="498"/>
      <c r="V57" s="498"/>
      <c r="W57" s="498"/>
      <c r="X57" s="499"/>
    </row>
    <row r="58" spans="1:24" s="500" customFormat="1">
      <c r="A58" s="501">
        <f t="shared" si="4"/>
        <v>41</v>
      </c>
      <c r="B58" s="502" t="s">
        <v>718</v>
      </c>
      <c r="C58" s="511" t="s">
        <v>719</v>
      </c>
      <c r="D58" s="504" t="s">
        <v>136</v>
      </c>
      <c r="E58" s="505">
        <f>SUM(E54:E56)</f>
        <v>173</v>
      </c>
      <c r="F58" s="1137">
        <v>0</v>
      </c>
      <c r="G58" s="507">
        <f t="shared" si="5"/>
        <v>0</v>
      </c>
      <c r="H58" s="497"/>
      <c r="I58" s="490"/>
      <c r="J58" s="474"/>
      <c r="K58" s="474"/>
      <c r="L58" s="474"/>
      <c r="M58" s="498"/>
      <c r="N58" s="498"/>
      <c r="O58" s="498"/>
      <c r="P58" s="498"/>
      <c r="Q58" s="498"/>
      <c r="R58" s="498"/>
      <c r="S58" s="498"/>
      <c r="T58" s="498"/>
      <c r="U58" s="498"/>
      <c r="V58" s="498"/>
      <c r="W58" s="498"/>
      <c r="X58" s="499"/>
    </row>
    <row r="59" spans="1:24" s="500" customFormat="1" ht="33.75">
      <c r="A59" s="501">
        <f t="shared" si="4"/>
        <v>42</v>
      </c>
      <c r="B59" s="502" t="s">
        <v>720</v>
      </c>
      <c r="C59" s="511" t="s">
        <v>721</v>
      </c>
      <c r="D59" s="504" t="s">
        <v>114</v>
      </c>
      <c r="E59" s="505">
        <v>112</v>
      </c>
      <c r="F59" s="1137">
        <v>0</v>
      </c>
      <c r="G59" s="507">
        <f t="shared" si="5"/>
        <v>0</v>
      </c>
      <c r="H59" s="497"/>
      <c r="I59" s="490"/>
      <c r="J59" s="474"/>
      <c r="K59" s="474"/>
      <c r="L59" s="474"/>
      <c r="M59" s="498"/>
      <c r="N59" s="498"/>
      <c r="O59" s="498"/>
      <c r="P59" s="498"/>
      <c r="Q59" s="498"/>
      <c r="R59" s="498"/>
      <c r="S59" s="498"/>
      <c r="T59" s="498"/>
      <c r="U59" s="498"/>
      <c r="V59" s="498"/>
      <c r="W59" s="498"/>
      <c r="X59" s="499"/>
    </row>
    <row r="60" spans="1:24" s="500" customFormat="1" ht="33.75">
      <c r="A60" s="501">
        <f t="shared" si="4"/>
        <v>43</v>
      </c>
      <c r="B60" s="502" t="s">
        <v>722</v>
      </c>
      <c r="C60" s="511" t="s">
        <v>723</v>
      </c>
      <c r="D60" s="504" t="s">
        <v>114</v>
      </c>
      <c r="E60" s="505">
        <v>20</v>
      </c>
      <c r="F60" s="1137">
        <v>0</v>
      </c>
      <c r="G60" s="507">
        <f t="shared" si="5"/>
        <v>0</v>
      </c>
      <c r="H60" s="497"/>
      <c r="I60" s="490"/>
      <c r="J60" s="474"/>
      <c r="K60" s="474"/>
      <c r="L60" s="474"/>
      <c r="M60" s="498"/>
      <c r="N60" s="498"/>
      <c r="O60" s="498"/>
      <c r="P60" s="498"/>
      <c r="Q60" s="498"/>
      <c r="R60" s="498"/>
      <c r="S60" s="498"/>
      <c r="T60" s="498"/>
      <c r="U60" s="498"/>
      <c r="V60" s="498"/>
      <c r="W60" s="498"/>
      <c r="X60" s="499"/>
    </row>
    <row r="61" spans="1:24" s="500" customFormat="1" ht="33.75">
      <c r="A61" s="501">
        <f t="shared" si="4"/>
        <v>44</v>
      </c>
      <c r="B61" s="502" t="s">
        <v>724</v>
      </c>
      <c r="C61" s="511" t="s">
        <v>725</v>
      </c>
      <c r="D61" s="504" t="s">
        <v>114</v>
      </c>
      <c r="E61" s="505">
        <v>6</v>
      </c>
      <c r="F61" s="1137">
        <v>0</v>
      </c>
      <c r="G61" s="507">
        <f>E61*F61</f>
        <v>0</v>
      </c>
      <c r="H61" s="497"/>
      <c r="I61" s="490"/>
      <c r="J61" s="474"/>
      <c r="K61" s="474"/>
      <c r="L61" s="474"/>
      <c r="M61" s="498"/>
      <c r="N61" s="498"/>
      <c r="O61" s="498"/>
      <c r="P61" s="498"/>
      <c r="Q61" s="498"/>
      <c r="R61" s="498"/>
      <c r="S61" s="498"/>
      <c r="T61" s="498"/>
      <c r="U61" s="498"/>
      <c r="V61" s="498"/>
      <c r="W61" s="498"/>
      <c r="X61" s="499"/>
    </row>
    <row r="62" spans="1:24" s="500" customFormat="1">
      <c r="A62" s="501">
        <f t="shared" si="4"/>
        <v>45</v>
      </c>
      <c r="B62" s="502" t="s">
        <v>726</v>
      </c>
      <c r="C62" s="511" t="s">
        <v>727</v>
      </c>
      <c r="D62" s="504" t="s">
        <v>114</v>
      </c>
      <c r="E62" s="505">
        <f t="shared" ref="E62:E67" si="6">E59</f>
        <v>112</v>
      </c>
      <c r="F62" s="1137">
        <v>0</v>
      </c>
      <c r="G62" s="507">
        <f t="shared" si="5"/>
        <v>0</v>
      </c>
      <c r="H62" s="497"/>
      <c r="I62" s="490"/>
      <c r="J62" s="474"/>
      <c r="K62" s="474"/>
      <c r="L62" s="474"/>
      <c r="M62" s="498"/>
      <c r="N62" s="498"/>
      <c r="O62" s="498"/>
      <c r="P62" s="498"/>
      <c r="Q62" s="498"/>
      <c r="R62" s="498"/>
      <c r="S62" s="498"/>
      <c r="T62" s="498"/>
      <c r="U62" s="498"/>
      <c r="V62" s="498"/>
      <c r="W62" s="498"/>
      <c r="X62" s="499"/>
    </row>
    <row r="63" spans="1:24" s="500" customFormat="1">
      <c r="A63" s="501">
        <f t="shared" si="4"/>
        <v>46</v>
      </c>
      <c r="B63" s="502" t="s">
        <v>728</v>
      </c>
      <c r="C63" s="511" t="s">
        <v>729</v>
      </c>
      <c r="D63" s="504" t="s">
        <v>114</v>
      </c>
      <c r="E63" s="505">
        <f t="shared" si="6"/>
        <v>20</v>
      </c>
      <c r="F63" s="1137">
        <v>0</v>
      </c>
      <c r="G63" s="507">
        <f t="shared" si="5"/>
        <v>0</v>
      </c>
      <c r="H63" s="497"/>
      <c r="I63" s="490"/>
      <c r="J63" s="474"/>
      <c r="K63" s="474"/>
      <c r="L63" s="474"/>
      <c r="M63" s="498"/>
      <c r="N63" s="498"/>
      <c r="O63" s="498"/>
      <c r="P63" s="498"/>
      <c r="Q63" s="498"/>
      <c r="R63" s="498"/>
      <c r="S63" s="498"/>
      <c r="T63" s="498"/>
      <c r="U63" s="498"/>
      <c r="V63" s="498"/>
      <c r="W63" s="498"/>
      <c r="X63" s="499"/>
    </row>
    <row r="64" spans="1:24" s="500" customFormat="1">
      <c r="A64" s="501">
        <f t="shared" si="4"/>
        <v>47</v>
      </c>
      <c r="B64" s="502" t="s">
        <v>730</v>
      </c>
      <c r="C64" s="511" t="s">
        <v>731</v>
      </c>
      <c r="D64" s="504" t="s">
        <v>114</v>
      </c>
      <c r="E64" s="505">
        <f t="shared" si="6"/>
        <v>6</v>
      </c>
      <c r="F64" s="1137">
        <v>0</v>
      </c>
      <c r="G64" s="507">
        <f t="shared" si="5"/>
        <v>0</v>
      </c>
      <c r="H64" s="497"/>
      <c r="I64" s="490"/>
      <c r="J64" s="474"/>
      <c r="K64" s="474"/>
      <c r="L64" s="474"/>
      <c r="M64" s="498"/>
      <c r="N64" s="498"/>
      <c r="O64" s="498"/>
      <c r="P64" s="498"/>
      <c r="Q64" s="498"/>
      <c r="R64" s="498"/>
      <c r="S64" s="498"/>
      <c r="T64" s="498"/>
      <c r="U64" s="498"/>
      <c r="V64" s="498"/>
      <c r="W64" s="498"/>
      <c r="X64" s="499"/>
    </row>
    <row r="65" spans="1:24" s="500" customFormat="1">
      <c r="A65" s="501">
        <f t="shared" si="4"/>
        <v>48</v>
      </c>
      <c r="B65" s="502" t="s">
        <v>732</v>
      </c>
      <c r="C65" s="511" t="s">
        <v>733</v>
      </c>
      <c r="D65" s="504" t="s">
        <v>114</v>
      </c>
      <c r="E65" s="505">
        <f t="shared" si="6"/>
        <v>112</v>
      </c>
      <c r="F65" s="1137">
        <v>0</v>
      </c>
      <c r="G65" s="507">
        <f t="shared" si="5"/>
        <v>0</v>
      </c>
      <c r="H65" s="497"/>
      <c r="I65" s="490"/>
      <c r="J65" s="474"/>
      <c r="K65" s="474"/>
      <c r="L65" s="474"/>
      <c r="M65" s="498"/>
      <c r="N65" s="498"/>
      <c r="O65" s="498"/>
      <c r="P65" s="498"/>
      <c r="Q65" s="498"/>
      <c r="R65" s="498"/>
      <c r="S65" s="498"/>
      <c r="T65" s="498"/>
      <c r="U65" s="498"/>
      <c r="V65" s="498"/>
      <c r="W65" s="498"/>
      <c r="X65" s="499"/>
    </row>
    <row r="66" spans="1:24" s="500" customFormat="1">
      <c r="A66" s="501">
        <f t="shared" si="4"/>
        <v>49</v>
      </c>
      <c r="B66" s="502" t="s">
        <v>734</v>
      </c>
      <c r="C66" s="511" t="s">
        <v>735</v>
      </c>
      <c r="D66" s="504" t="s">
        <v>114</v>
      </c>
      <c r="E66" s="505">
        <f t="shared" si="6"/>
        <v>20</v>
      </c>
      <c r="F66" s="1137">
        <v>0</v>
      </c>
      <c r="G66" s="507">
        <f t="shared" si="5"/>
        <v>0</v>
      </c>
      <c r="H66" s="497"/>
      <c r="I66" s="490"/>
      <c r="J66" s="474"/>
      <c r="K66" s="474"/>
      <c r="L66" s="474"/>
      <c r="M66" s="498"/>
      <c r="N66" s="498"/>
      <c r="O66" s="498"/>
      <c r="P66" s="498"/>
      <c r="Q66" s="498"/>
      <c r="R66" s="498"/>
      <c r="S66" s="498"/>
      <c r="T66" s="498"/>
      <c r="U66" s="498"/>
      <c r="V66" s="498"/>
      <c r="W66" s="498"/>
      <c r="X66" s="499"/>
    </row>
    <row r="67" spans="1:24" s="500" customFormat="1">
      <c r="A67" s="501">
        <f t="shared" si="4"/>
        <v>50</v>
      </c>
      <c r="B67" s="502" t="s">
        <v>736</v>
      </c>
      <c r="C67" s="511" t="s">
        <v>737</v>
      </c>
      <c r="D67" s="504" t="s">
        <v>114</v>
      </c>
      <c r="E67" s="505">
        <f t="shared" si="6"/>
        <v>6</v>
      </c>
      <c r="F67" s="1137">
        <v>0</v>
      </c>
      <c r="G67" s="507">
        <f t="shared" si="5"/>
        <v>0</v>
      </c>
      <c r="H67" s="497"/>
      <c r="I67" s="490"/>
      <c r="J67" s="474"/>
      <c r="K67" s="474"/>
      <c r="L67" s="474"/>
      <c r="M67" s="498"/>
      <c r="N67" s="498"/>
      <c r="O67" s="498"/>
      <c r="P67" s="498"/>
      <c r="Q67" s="498"/>
      <c r="R67" s="498"/>
      <c r="S67" s="498"/>
      <c r="T67" s="498"/>
      <c r="U67" s="498"/>
      <c r="V67" s="498"/>
      <c r="W67" s="498"/>
      <c r="X67" s="499"/>
    </row>
    <row r="68" spans="1:24" s="500" customFormat="1" ht="22.5">
      <c r="A68" s="501">
        <f t="shared" si="4"/>
        <v>51</v>
      </c>
      <c r="B68" s="502" t="s">
        <v>738</v>
      </c>
      <c r="C68" s="511" t="s">
        <v>739</v>
      </c>
      <c r="D68" s="504" t="s">
        <v>623</v>
      </c>
      <c r="E68" s="505">
        <v>50</v>
      </c>
      <c r="F68" s="1137">
        <v>0</v>
      </c>
      <c r="G68" s="507">
        <f t="shared" si="5"/>
        <v>0</v>
      </c>
      <c r="H68" s="497"/>
      <c r="I68" s="490"/>
      <c r="J68" s="474"/>
      <c r="K68" s="474"/>
      <c r="L68" s="474"/>
      <c r="M68" s="498"/>
      <c r="N68" s="498"/>
      <c r="O68" s="498"/>
      <c r="P68" s="498"/>
      <c r="Q68" s="498"/>
      <c r="R68" s="498"/>
      <c r="S68" s="498"/>
      <c r="T68" s="498"/>
      <c r="U68" s="498"/>
      <c r="V68" s="498"/>
      <c r="W68" s="498"/>
      <c r="X68" s="499"/>
    </row>
    <row r="69" spans="1:24" s="500" customFormat="1">
      <c r="A69" s="501">
        <f t="shared" si="4"/>
        <v>52</v>
      </c>
      <c r="B69" s="502" t="s">
        <v>740</v>
      </c>
      <c r="C69" s="511" t="s">
        <v>741</v>
      </c>
      <c r="D69" s="504" t="s">
        <v>394</v>
      </c>
      <c r="E69" s="505">
        <v>36</v>
      </c>
      <c r="F69" s="1137">
        <v>0</v>
      </c>
      <c r="G69" s="507">
        <f t="shared" si="5"/>
        <v>0</v>
      </c>
      <c r="H69" s="497"/>
      <c r="I69" s="490"/>
      <c r="J69" s="474"/>
      <c r="K69" s="474"/>
      <c r="L69" s="474"/>
      <c r="M69" s="498"/>
      <c r="N69" s="498"/>
      <c r="O69" s="498"/>
      <c r="P69" s="498"/>
      <c r="Q69" s="498"/>
      <c r="R69" s="498"/>
      <c r="S69" s="498"/>
      <c r="T69" s="498"/>
      <c r="U69" s="498"/>
      <c r="V69" s="498"/>
      <c r="W69" s="498"/>
      <c r="X69" s="499"/>
    </row>
    <row r="70" spans="1:24" s="500" customFormat="1">
      <c r="A70" s="501">
        <f t="shared" si="4"/>
        <v>53</v>
      </c>
      <c r="B70" s="502" t="s">
        <v>742</v>
      </c>
      <c r="C70" s="511" t="s">
        <v>743</v>
      </c>
      <c r="D70" s="504" t="s">
        <v>666</v>
      </c>
      <c r="E70" s="505">
        <v>1</v>
      </c>
      <c r="F70" s="1137">
        <v>0</v>
      </c>
      <c r="G70" s="507">
        <f t="shared" si="5"/>
        <v>0</v>
      </c>
      <c r="H70" s="497"/>
      <c r="I70" s="490"/>
      <c r="J70" s="474"/>
      <c r="K70" s="474"/>
      <c r="L70" s="474"/>
      <c r="M70" s="498"/>
      <c r="N70" s="498"/>
      <c r="O70" s="498"/>
      <c r="P70" s="498"/>
      <c r="Q70" s="498"/>
      <c r="R70" s="498"/>
      <c r="S70" s="498"/>
      <c r="T70" s="498"/>
      <c r="U70" s="498"/>
      <c r="V70" s="498"/>
      <c r="W70" s="498"/>
      <c r="X70" s="499"/>
    </row>
    <row r="71" spans="1:24" s="500" customFormat="1">
      <c r="A71" s="501">
        <f t="shared" si="4"/>
        <v>54</v>
      </c>
      <c r="B71" s="502" t="s">
        <v>744</v>
      </c>
      <c r="C71" s="511" t="s">
        <v>745</v>
      </c>
      <c r="D71" s="504" t="s">
        <v>666</v>
      </c>
      <c r="E71" s="505">
        <v>1</v>
      </c>
      <c r="F71" s="1137">
        <v>0</v>
      </c>
      <c r="G71" s="507">
        <f t="shared" si="5"/>
        <v>0</v>
      </c>
      <c r="H71" s="497"/>
      <c r="I71" s="490"/>
      <c r="J71" s="474"/>
      <c r="K71" s="474"/>
      <c r="L71" s="474"/>
      <c r="M71" s="498"/>
      <c r="N71" s="498"/>
      <c r="O71" s="498"/>
      <c r="P71" s="498"/>
      <c r="Q71" s="498"/>
      <c r="R71" s="498"/>
      <c r="S71" s="498"/>
      <c r="T71" s="498"/>
      <c r="U71" s="498"/>
      <c r="V71" s="498"/>
      <c r="W71" s="498"/>
      <c r="X71" s="499"/>
    </row>
    <row r="72" spans="1:24" s="500" customFormat="1">
      <c r="A72" s="494"/>
      <c r="B72" s="512" t="s">
        <v>669</v>
      </c>
      <c r="C72" s="513" t="s">
        <v>746</v>
      </c>
      <c r="D72" s="494"/>
      <c r="E72" s="514"/>
      <c r="F72" s="515">
        <f>SUM(G42:G68)</f>
        <v>0</v>
      </c>
      <c r="G72" s="516">
        <f>SUM(G42:G71)</f>
        <v>0</v>
      </c>
      <c r="H72" s="497"/>
      <c r="I72" s="490"/>
      <c r="J72" s="474"/>
      <c r="K72" s="474"/>
      <c r="L72" s="474"/>
      <c r="M72" s="498"/>
      <c r="N72" s="498"/>
      <c r="O72" s="498"/>
      <c r="P72" s="498"/>
      <c r="Q72" s="498"/>
      <c r="R72" s="498"/>
      <c r="S72" s="498"/>
      <c r="T72" s="498"/>
      <c r="U72" s="498"/>
      <c r="V72" s="498"/>
      <c r="W72" s="498"/>
      <c r="X72" s="499"/>
    </row>
    <row r="73" spans="1:24" s="500" customFormat="1">
      <c r="A73" s="491" t="s">
        <v>110</v>
      </c>
      <c r="B73" s="492" t="s">
        <v>747</v>
      </c>
      <c r="C73" s="493" t="s">
        <v>748</v>
      </c>
      <c r="D73" s="494"/>
      <c r="E73" s="495"/>
      <c r="F73" s="517"/>
      <c r="G73" s="518"/>
      <c r="H73" s="497"/>
      <c r="I73" s="490"/>
      <c r="J73" s="474"/>
      <c r="K73" s="474"/>
      <c r="L73" s="474"/>
      <c r="M73" s="498"/>
      <c r="N73" s="498"/>
      <c r="O73" s="498"/>
      <c r="P73" s="498"/>
      <c r="Q73" s="498"/>
      <c r="R73" s="498"/>
      <c r="S73" s="498"/>
      <c r="T73" s="498"/>
      <c r="U73" s="498"/>
      <c r="V73" s="498"/>
      <c r="W73" s="498"/>
      <c r="X73" s="499"/>
    </row>
    <row r="74" spans="1:24" s="500" customFormat="1">
      <c r="A74" s="501">
        <f>A71+1</f>
        <v>55</v>
      </c>
      <c r="B74" s="502" t="s">
        <v>749</v>
      </c>
      <c r="C74" s="511" t="s">
        <v>750</v>
      </c>
      <c r="D74" s="504" t="s">
        <v>114</v>
      </c>
      <c r="E74" s="505">
        <v>18</v>
      </c>
      <c r="F74" s="1137">
        <v>0</v>
      </c>
      <c r="G74" s="507">
        <f t="shared" ref="G74:G80" si="7">E74*F74</f>
        <v>0</v>
      </c>
      <c r="H74" s="497"/>
      <c r="I74" s="490"/>
      <c r="J74" s="474"/>
      <c r="K74" s="474"/>
      <c r="L74" s="474"/>
      <c r="M74" s="498"/>
      <c r="N74" s="498"/>
      <c r="O74" s="498"/>
      <c r="P74" s="498"/>
      <c r="Q74" s="498"/>
      <c r="R74" s="498"/>
      <c r="S74" s="498"/>
      <c r="T74" s="498"/>
      <c r="U74" s="498"/>
      <c r="V74" s="498"/>
      <c r="W74" s="498"/>
      <c r="X74" s="499"/>
    </row>
    <row r="75" spans="1:24" s="500" customFormat="1">
      <c r="A75" s="501">
        <f t="shared" ref="A75:A80" si="8">A74+1</f>
        <v>56</v>
      </c>
      <c r="B75" s="502" t="s">
        <v>751</v>
      </c>
      <c r="C75" s="511" t="s">
        <v>752</v>
      </c>
      <c r="D75" s="504" t="s">
        <v>114</v>
      </c>
      <c r="E75" s="505">
        <v>3</v>
      </c>
      <c r="F75" s="1137">
        <v>0</v>
      </c>
      <c r="G75" s="507">
        <f t="shared" si="7"/>
        <v>0</v>
      </c>
      <c r="H75" s="497"/>
      <c r="I75" s="490"/>
      <c r="J75" s="474"/>
      <c r="K75" s="474"/>
      <c r="L75" s="474"/>
      <c r="M75" s="498"/>
      <c r="N75" s="498"/>
      <c r="O75" s="498"/>
      <c r="P75" s="498"/>
      <c r="Q75" s="498"/>
      <c r="R75" s="498"/>
      <c r="S75" s="498"/>
      <c r="T75" s="498"/>
      <c r="U75" s="498"/>
      <c r="V75" s="498"/>
      <c r="W75" s="498"/>
      <c r="X75" s="499"/>
    </row>
    <row r="76" spans="1:24" s="500" customFormat="1">
      <c r="A76" s="501">
        <f t="shared" si="8"/>
        <v>57</v>
      </c>
      <c r="B76" s="502" t="s">
        <v>753</v>
      </c>
      <c r="C76" s="511" t="s">
        <v>754</v>
      </c>
      <c r="D76" s="504" t="s">
        <v>114</v>
      </c>
      <c r="E76" s="505">
        <v>32</v>
      </c>
      <c r="F76" s="1137">
        <v>0</v>
      </c>
      <c r="G76" s="507">
        <f t="shared" si="7"/>
        <v>0</v>
      </c>
      <c r="H76" s="497"/>
      <c r="I76" s="490"/>
      <c r="J76" s="474"/>
      <c r="K76" s="474"/>
      <c r="L76" s="474"/>
      <c r="M76" s="498"/>
      <c r="N76" s="498"/>
      <c r="O76" s="498"/>
      <c r="P76" s="498"/>
      <c r="Q76" s="498"/>
      <c r="R76" s="498"/>
      <c r="S76" s="498"/>
      <c r="T76" s="498"/>
      <c r="U76" s="498"/>
      <c r="V76" s="498"/>
      <c r="W76" s="498"/>
      <c r="X76" s="499"/>
    </row>
    <row r="77" spans="1:24" s="500" customFormat="1">
      <c r="A77" s="501">
        <f t="shared" si="8"/>
        <v>58</v>
      </c>
      <c r="B77" s="502" t="s">
        <v>755</v>
      </c>
      <c r="C77" s="511" t="s">
        <v>756</v>
      </c>
      <c r="D77" s="504" t="s">
        <v>114</v>
      </c>
      <c r="E77" s="505">
        <v>36</v>
      </c>
      <c r="F77" s="1137">
        <v>0</v>
      </c>
      <c r="G77" s="507">
        <f t="shared" si="7"/>
        <v>0</v>
      </c>
      <c r="H77" s="497"/>
      <c r="I77" s="490"/>
      <c r="J77" s="474"/>
      <c r="K77" s="474"/>
      <c r="L77" s="474"/>
      <c r="M77" s="498"/>
      <c r="N77" s="498"/>
      <c r="O77" s="498"/>
      <c r="P77" s="498"/>
      <c r="Q77" s="498"/>
      <c r="R77" s="498"/>
      <c r="S77" s="498"/>
      <c r="T77" s="498"/>
      <c r="U77" s="498"/>
      <c r="V77" s="498"/>
      <c r="W77" s="498"/>
      <c r="X77" s="499"/>
    </row>
    <row r="78" spans="1:24" s="500" customFormat="1" ht="25.5" customHeight="1">
      <c r="A78" s="501">
        <f t="shared" si="8"/>
        <v>59</v>
      </c>
      <c r="B78" s="502" t="s">
        <v>757</v>
      </c>
      <c r="C78" s="511" t="s">
        <v>758</v>
      </c>
      <c r="D78" s="504" t="s">
        <v>114</v>
      </c>
      <c r="E78" s="505">
        <v>34</v>
      </c>
      <c r="F78" s="1137">
        <v>0</v>
      </c>
      <c r="G78" s="507">
        <f t="shared" si="7"/>
        <v>0</v>
      </c>
      <c r="H78" s="497"/>
      <c r="I78" s="490"/>
      <c r="J78" s="474"/>
      <c r="K78" s="474"/>
      <c r="L78" s="474"/>
      <c r="M78" s="498"/>
      <c r="N78" s="498"/>
      <c r="O78" s="498"/>
      <c r="P78" s="498"/>
      <c r="Q78" s="498"/>
      <c r="R78" s="498"/>
      <c r="S78" s="498"/>
      <c r="T78" s="498"/>
      <c r="U78" s="498"/>
      <c r="V78" s="498"/>
      <c r="W78" s="498"/>
      <c r="X78" s="499"/>
    </row>
    <row r="79" spans="1:24" s="500" customFormat="1" ht="33.75">
      <c r="A79" s="501">
        <f t="shared" si="8"/>
        <v>60</v>
      </c>
      <c r="B79" s="502" t="s">
        <v>759</v>
      </c>
      <c r="C79" s="511" t="s">
        <v>760</v>
      </c>
      <c r="D79" s="504" t="s">
        <v>114</v>
      </c>
      <c r="E79" s="505">
        <v>9</v>
      </c>
      <c r="F79" s="1138">
        <v>0</v>
      </c>
      <c r="G79" s="521">
        <f t="shared" si="7"/>
        <v>0</v>
      </c>
      <c r="H79" s="497"/>
      <c r="I79" s="490"/>
      <c r="J79" s="474"/>
      <c r="K79" s="474"/>
      <c r="L79" s="474"/>
      <c r="M79" s="498"/>
      <c r="N79" s="498"/>
      <c r="O79" s="498"/>
      <c r="P79" s="498"/>
      <c r="Q79" s="498"/>
      <c r="R79" s="498"/>
      <c r="S79" s="498"/>
      <c r="T79" s="498"/>
      <c r="U79" s="498"/>
      <c r="V79" s="498"/>
      <c r="W79" s="498"/>
      <c r="X79" s="499"/>
    </row>
    <row r="80" spans="1:24" s="500" customFormat="1" ht="33.75">
      <c r="A80" s="501">
        <f t="shared" si="8"/>
        <v>61</v>
      </c>
      <c r="B80" s="502" t="s">
        <v>761</v>
      </c>
      <c r="C80" s="511" t="s">
        <v>762</v>
      </c>
      <c r="D80" s="504" t="s">
        <v>114</v>
      </c>
      <c r="E80" s="505">
        <v>15</v>
      </c>
      <c r="F80" s="1138">
        <v>0</v>
      </c>
      <c r="G80" s="521">
        <f t="shared" si="7"/>
        <v>0</v>
      </c>
      <c r="H80" s="497"/>
      <c r="I80" s="490"/>
      <c r="J80" s="474"/>
      <c r="K80" s="474"/>
      <c r="L80" s="474"/>
      <c r="M80" s="498"/>
      <c r="N80" s="498"/>
      <c r="O80" s="498"/>
      <c r="P80" s="498"/>
      <c r="Q80" s="498"/>
      <c r="R80" s="498"/>
      <c r="S80" s="498"/>
      <c r="T80" s="498"/>
      <c r="U80" s="498"/>
      <c r="V80" s="498"/>
      <c r="W80" s="498"/>
      <c r="X80" s="499"/>
    </row>
    <row r="81" spans="1:24" s="500" customFormat="1">
      <c r="A81" s="501"/>
      <c r="B81" s="502"/>
      <c r="C81" s="522" t="s">
        <v>763</v>
      </c>
      <c r="D81" s="504"/>
      <c r="E81" s="505"/>
      <c r="F81" s="505"/>
      <c r="G81" s="521"/>
      <c r="H81" s="497"/>
      <c r="I81" s="490"/>
      <c r="J81" s="474"/>
      <c r="K81" s="474"/>
      <c r="L81" s="474"/>
      <c r="M81" s="498"/>
      <c r="N81" s="498"/>
      <c r="O81" s="498"/>
      <c r="P81" s="498"/>
      <c r="Q81" s="498"/>
      <c r="R81" s="498"/>
      <c r="S81" s="498"/>
      <c r="T81" s="498"/>
      <c r="U81" s="498"/>
      <c r="V81" s="498"/>
      <c r="W81" s="498"/>
      <c r="X81" s="499"/>
    </row>
    <row r="82" spans="1:24" s="500" customFormat="1">
      <c r="A82" s="501">
        <f>A80+1</f>
        <v>62</v>
      </c>
      <c r="B82" s="502" t="s">
        <v>764</v>
      </c>
      <c r="C82" s="511" t="s">
        <v>765</v>
      </c>
      <c r="D82" s="504" t="s">
        <v>114</v>
      </c>
      <c r="E82" s="505">
        <v>2</v>
      </c>
      <c r="F82" s="1138">
        <v>0</v>
      </c>
      <c r="G82" s="521">
        <f t="shared" ref="G82:G88" si="9">E82*F82</f>
        <v>0</v>
      </c>
      <c r="H82" s="497"/>
      <c r="I82" s="490"/>
      <c r="J82" s="474"/>
      <c r="K82" s="474"/>
      <c r="L82" s="474"/>
      <c r="M82" s="498"/>
      <c r="N82" s="498"/>
      <c r="O82" s="498"/>
      <c r="P82" s="498"/>
      <c r="Q82" s="498"/>
      <c r="R82" s="498"/>
      <c r="S82" s="498"/>
      <c r="T82" s="498"/>
      <c r="U82" s="498"/>
      <c r="V82" s="498"/>
      <c r="W82" s="498"/>
      <c r="X82" s="499"/>
    </row>
    <row r="83" spans="1:24" s="500" customFormat="1">
      <c r="A83" s="501">
        <f t="shared" ref="A83:A88" si="10">A82+1</f>
        <v>63</v>
      </c>
      <c r="B83" s="502" t="s">
        <v>766</v>
      </c>
      <c r="C83" s="511" t="s">
        <v>767</v>
      </c>
      <c r="D83" s="504" t="s">
        <v>114</v>
      </c>
      <c r="E83" s="505">
        <v>2</v>
      </c>
      <c r="F83" s="1138">
        <v>0</v>
      </c>
      <c r="G83" s="521">
        <f t="shared" si="9"/>
        <v>0</v>
      </c>
      <c r="H83" s="497"/>
      <c r="I83" s="490"/>
      <c r="J83" s="474"/>
      <c r="K83" s="474"/>
      <c r="L83" s="474"/>
      <c r="M83" s="498"/>
      <c r="N83" s="498"/>
      <c r="O83" s="498"/>
      <c r="P83" s="498"/>
      <c r="Q83" s="498"/>
      <c r="R83" s="498"/>
      <c r="S83" s="498"/>
      <c r="T83" s="498"/>
      <c r="U83" s="498"/>
      <c r="V83" s="498"/>
      <c r="W83" s="498"/>
      <c r="X83" s="499"/>
    </row>
    <row r="84" spans="1:24" s="500" customFormat="1">
      <c r="A84" s="501">
        <f t="shared" si="10"/>
        <v>64</v>
      </c>
      <c r="B84" s="502" t="s">
        <v>768</v>
      </c>
      <c r="C84" s="511" t="s">
        <v>769</v>
      </c>
      <c r="D84" s="504" t="s">
        <v>114</v>
      </c>
      <c r="E84" s="505">
        <v>2</v>
      </c>
      <c r="F84" s="1138">
        <v>0</v>
      </c>
      <c r="G84" s="521">
        <f t="shared" si="9"/>
        <v>0</v>
      </c>
      <c r="H84" s="497"/>
      <c r="I84" s="490"/>
      <c r="J84" s="474"/>
      <c r="K84" s="474"/>
      <c r="L84" s="474"/>
      <c r="M84" s="498"/>
      <c r="N84" s="498"/>
      <c r="O84" s="498"/>
      <c r="P84" s="498"/>
      <c r="Q84" s="498"/>
      <c r="R84" s="498"/>
      <c r="S84" s="498"/>
      <c r="T84" s="498"/>
      <c r="U84" s="498"/>
      <c r="V84" s="498"/>
      <c r="W84" s="498"/>
      <c r="X84" s="499"/>
    </row>
    <row r="85" spans="1:24" s="500" customFormat="1">
      <c r="A85" s="501">
        <f t="shared" si="10"/>
        <v>65</v>
      </c>
      <c r="B85" s="502" t="s">
        <v>770</v>
      </c>
      <c r="C85" s="511" t="s">
        <v>771</v>
      </c>
      <c r="D85" s="504" t="s">
        <v>114</v>
      </c>
      <c r="E85" s="505">
        <v>1</v>
      </c>
      <c r="F85" s="1138">
        <v>0</v>
      </c>
      <c r="G85" s="521">
        <f t="shared" si="9"/>
        <v>0</v>
      </c>
      <c r="H85" s="497"/>
      <c r="I85" s="490"/>
      <c r="J85" s="474"/>
      <c r="K85" s="474"/>
      <c r="L85" s="474"/>
      <c r="M85" s="498"/>
      <c r="N85" s="498"/>
      <c r="O85" s="498"/>
      <c r="P85" s="498"/>
      <c r="Q85" s="498"/>
      <c r="R85" s="498"/>
      <c r="S85" s="498"/>
      <c r="T85" s="498"/>
      <c r="U85" s="498"/>
      <c r="V85" s="498"/>
      <c r="W85" s="498"/>
      <c r="X85" s="499"/>
    </row>
    <row r="86" spans="1:24" s="500" customFormat="1">
      <c r="A86" s="501">
        <f t="shared" si="10"/>
        <v>66</v>
      </c>
      <c r="B86" s="502" t="s">
        <v>772</v>
      </c>
      <c r="C86" s="511" t="s">
        <v>773</v>
      </c>
      <c r="D86" s="504" t="s">
        <v>114</v>
      </c>
      <c r="E86" s="505">
        <v>1</v>
      </c>
      <c r="F86" s="1138">
        <v>0</v>
      </c>
      <c r="G86" s="521">
        <f t="shared" si="9"/>
        <v>0</v>
      </c>
      <c r="H86" s="497"/>
      <c r="I86" s="490"/>
      <c r="J86" s="474"/>
      <c r="K86" s="474"/>
      <c r="L86" s="474"/>
      <c r="M86" s="498"/>
      <c r="N86" s="498"/>
      <c r="O86" s="498"/>
      <c r="P86" s="498"/>
      <c r="Q86" s="498"/>
      <c r="R86" s="498"/>
      <c r="S86" s="498"/>
      <c r="T86" s="498"/>
      <c r="U86" s="498"/>
      <c r="V86" s="498"/>
      <c r="W86" s="498"/>
      <c r="X86" s="499"/>
    </row>
    <row r="87" spans="1:24" s="500" customFormat="1">
      <c r="A87" s="501">
        <f t="shared" si="10"/>
        <v>67</v>
      </c>
      <c r="B87" s="502" t="s">
        <v>774</v>
      </c>
      <c r="C87" s="523" t="s">
        <v>775</v>
      </c>
      <c r="D87" s="504" t="s">
        <v>114</v>
      </c>
      <c r="E87" s="505">
        <v>2</v>
      </c>
      <c r="F87" s="1137">
        <v>0</v>
      </c>
      <c r="G87" s="507">
        <f t="shared" si="9"/>
        <v>0</v>
      </c>
      <c r="H87" s="497"/>
      <c r="I87" s="490"/>
      <c r="J87" s="474"/>
      <c r="K87" s="474"/>
      <c r="L87" s="474"/>
      <c r="M87" s="498"/>
      <c r="N87" s="498"/>
      <c r="O87" s="498"/>
      <c r="P87" s="498"/>
      <c r="Q87" s="498"/>
      <c r="R87" s="498"/>
      <c r="S87" s="498"/>
      <c r="T87" s="498"/>
      <c r="U87" s="498"/>
      <c r="V87" s="498"/>
      <c r="W87" s="498"/>
      <c r="X87" s="499"/>
    </row>
    <row r="88" spans="1:24" s="500" customFormat="1" ht="22.5">
      <c r="A88" s="501">
        <f t="shared" si="10"/>
        <v>68</v>
      </c>
      <c r="B88" s="502" t="s">
        <v>776</v>
      </c>
      <c r="C88" s="511" t="s">
        <v>777</v>
      </c>
      <c r="D88" s="504" t="s">
        <v>114</v>
      </c>
      <c r="E88" s="505">
        <v>2</v>
      </c>
      <c r="F88" s="1138">
        <v>0</v>
      </c>
      <c r="G88" s="521">
        <f t="shared" si="9"/>
        <v>0</v>
      </c>
      <c r="H88" s="497"/>
      <c r="I88" s="490"/>
      <c r="J88" s="474"/>
      <c r="K88" s="474"/>
      <c r="L88" s="474"/>
      <c r="M88" s="498"/>
      <c r="N88" s="498"/>
      <c r="O88" s="498"/>
      <c r="P88" s="498"/>
      <c r="Q88" s="498"/>
      <c r="R88" s="498"/>
      <c r="S88" s="498"/>
      <c r="T88" s="498"/>
      <c r="U88" s="498"/>
      <c r="V88" s="498"/>
      <c r="W88" s="498"/>
      <c r="X88" s="499"/>
    </row>
    <row r="89" spans="1:24" s="500" customFormat="1">
      <c r="A89" s="501"/>
      <c r="B89" s="502"/>
      <c r="C89" s="522" t="s">
        <v>778</v>
      </c>
      <c r="D89" s="504"/>
      <c r="E89" s="505"/>
      <c r="F89" s="505"/>
      <c r="G89" s="521"/>
      <c r="H89" s="497"/>
      <c r="I89" s="490"/>
      <c r="J89" s="474"/>
      <c r="K89" s="474"/>
      <c r="L89" s="474"/>
      <c r="M89" s="498"/>
      <c r="N89" s="498"/>
      <c r="O89" s="498"/>
      <c r="P89" s="498"/>
      <c r="Q89" s="498"/>
      <c r="R89" s="498"/>
      <c r="S89" s="498"/>
      <c r="T89" s="498"/>
      <c r="U89" s="498"/>
      <c r="V89" s="498"/>
      <c r="W89" s="498"/>
      <c r="X89" s="499"/>
    </row>
    <row r="90" spans="1:24" s="500" customFormat="1">
      <c r="A90" s="501">
        <f>A88+1</f>
        <v>69</v>
      </c>
      <c r="B90" s="502" t="s">
        <v>779</v>
      </c>
      <c r="C90" s="511" t="s">
        <v>780</v>
      </c>
      <c r="D90" s="504" t="s">
        <v>114</v>
      </c>
      <c r="E90" s="505">
        <v>2</v>
      </c>
      <c r="F90" s="1138">
        <v>0</v>
      </c>
      <c r="G90" s="521">
        <f>E90*F90</f>
        <v>0</v>
      </c>
      <c r="H90" s="505"/>
      <c r="I90" s="524"/>
      <c r="J90" s="474"/>
      <c r="K90" s="474"/>
      <c r="L90" s="474"/>
      <c r="M90" s="498"/>
      <c r="N90" s="498"/>
      <c r="O90" s="498"/>
      <c r="P90" s="498"/>
      <c r="Q90" s="498"/>
      <c r="R90" s="498"/>
      <c r="S90" s="498"/>
      <c r="T90" s="498"/>
      <c r="U90" s="498"/>
      <c r="V90" s="498"/>
      <c r="W90" s="498"/>
      <c r="X90" s="499"/>
    </row>
    <row r="91" spans="1:24" s="500" customFormat="1">
      <c r="A91" s="501">
        <f>A90+1</f>
        <v>70</v>
      </c>
      <c r="B91" s="502" t="s">
        <v>781</v>
      </c>
      <c r="C91" s="511" t="s">
        <v>782</v>
      </c>
      <c r="D91" s="504" t="s">
        <v>114</v>
      </c>
      <c r="E91" s="505">
        <v>2</v>
      </c>
      <c r="F91" s="1138">
        <v>0</v>
      </c>
      <c r="G91" s="521">
        <f>E91*F91</f>
        <v>0</v>
      </c>
      <c r="H91" s="505"/>
      <c r="I91" s="524"/>
      <c r="J91" s="474"/>
      <c r="K91" s="474"/>
      <c r="L91" s="474"/>
      <c r="M91" s="498"/>
      <c r="N91" s="498"/>
      <c r="O91" s="498"/>
      <c r="P91" s="498"/>
      <c r="Q91" s="498"/>
      <c r="R91" s="498"/>
      <c r="S91" s="498"/>
      <c r="T91" s="498"/>
      <c r="U91" s="498"/>
      <c r="V91" s="498"/>
      <c r="W91" s="498"/>
      <c r="X91" s="499"/>
    </row>
    <row r="92" spans="1:24" s="500" customFormat="1">
      <c r="A92" s="501">
        <f t="shared" ref="A92:A98" si="11">A91+1</f>
        <v>71</v>
      </c>
      <c r="B92" s="502" t="s">
        <v>783</v>
      </c>
      <c r="C92" s="511" t="s">
        <v>754</v>
      </c>
      <c r="D92" s="504" t="s">
        <v>114</v>
      </c>
      <c r="E92" s="505">
        <v>3</v>
      </c>
      <c r="F92" s="1137">
        <v>0</v>
      </c>
      <c r="G92" s="507">
        <f t="shared" ref="G92:G98" si="12">E92*F92</f>
        <v>0</v>
      </c>
      <c r="H92" s="497"/>
      <c r="I92" s="490"/>
      <c r="J92" s="474"/>
      <c r="K92" s="474"/>
      <c r="L92" s="474"/>
      <c r="M92" s="498"/>
      <c r="N92" s="498"/>
      <c r="O92" s="498"/>
      <c r="P92" s="498"/>
      <c r="Q92" s="498"/>
      <c r="R92" s="498"/>
      <c r="S92" s="498"/>
      <c r="T92" s="498"/>
      <c r="U92" s="498"/>
      <c r="V92" s="498"/>
      <c r="W92" s="498"/>
      <c r="X92" s="499"/>
    </row>
    <row r="93" spans="1:24" s="500" customFormat="1" ht="33.75">
      <c r="A93" s="501">
        <f t="shared" si="11"/>
        <v>72</v>
      </c>
      <c r="B93" s="502" t="s">
        <v>784</v>
      </c>
      <c r="C93" s="511" t="s">
        <v>762</v>
      </c>
      <c r="D93" s="504" t="s">
        <v>114</v>
      </c>
      <c r="E93" s="505">
        <v>1</v>
      </c>
      <c r="F93" s="1138">
        <v>0</v>
      </c>
      <c r="G93" s="521">
        <f t="shared" si="12"/>
        <v>0</v>
      </c>
      <c r="H93" s="497"/>
      <c r="I93" s="490"/>
      <c r="J93" s="474"/>
      <c r="K93" s="474"/>
      <c r="L93" s="474"/>
      <c r="M93" s="498"/>
      <c r="N93" s="498"/>
      <c r="O93" s="498"/>
      <c r="P93" s="498"/>
      <c r="Q93" s="498"/>
      <c r="R93" s="498"/>
      <c r="S93" s="498"/>
      <c r="T93" s="498"/>
      <c r="U93" s="498"/>
      <c r="V93" s="498"/>
      <c r="W93" s="498"/>
      <c r="X93" s="499"/>
    </row>
    <row r="94" spans="1:24" s="500" customFormat="1">
      <c r="A94" s="501">
        <f t="shared" si="11"/>
        <v>73</v>
      </c>
      <c r="B94" s="502" t="s">
        <v>785</v>
      </c>
      <c r="C94" s="511" t="s">
        <v>756</v>
      </c>
      <c r="D94" s="504" t="s">
        <v>114</v>
      </c>
      <c r="E94" s="505">
        <v>2</v>
      </c>
      <c r="F94" s="1137">
        <v>0</v>
      </c>
      <c r="G94" s="507">
        <f t="shared" si="12"/>
        <v>0</v>
      </c>
      <c r="H94" s="497"/>
      <c r="I94" s="490"/>
      <c r="J94" s="474"/>
      <c r="K94" s="474"/>
      <c r="L94" s="474"/>
      <c r="M94" s="498"/>
      <c r="N94" s="498"/>
      <c r="O94" s="498"/>
      <c r="P94" s="498"/>
      <c r="Q94" s="498"/>
      <c r="R94" s="498"/>
      <c r="S94" s="498"/>
      <c r="T94" s="498"/>
      <c r="U94" s="498"/>
      <c r="V94" s="498"/>
      <c r="W94" s="498"/>
      <c r="X94" s="499"/>
    </row>
    <row r="95" spans="1:24" s="500" customFormat="1" ht="22.5">
      <c r="A95" s="501">
        <f t="shared" si="11"/>
        <v>74</v>
      </c>
      <c r="B95" s="502" t="s">
        <v>786</v>
      </c>
      <c r="C95" s="511" t="s">
        <v>787</v>
      </c>
      <c r="D95" s="504" t="s">
        <v>114</v>
      </c>
      <c r="E95" s="505">
        <v>1</v>
      </c>
      <c r="F95" s="1137">
        <v>0</v>
      </c>
      <c r="G95" s="507">
        <f t="shared" si="12"/>
        <v>0</v>
      </c>
      <c r="H95" s="497"/>
      <c r="I95" s="490"/>
      <c r="J95" s="474"/>
      <c r="K95" s="474"/>
      <c r="L95" s="474"/>
      <c r="M95" s="498"/>
      <c r="N95" s="498"/>
      <c r="O95" s="498"/>
      <c r="P95" s="498"/>
      <c r="Q95" s="498"/>
      <c r="R95" s="498"/>
      <c r="S95" s="498"/>
      <c r="T95" s="498"/>
      <c r="U95" s="498"/>
      <c r="V95" s="498"/>
      <c r="W95" s="498"/>
      <c r="X95" s="499"/>
    </row>
    <row r="96" spans="1:24" s="500" customFormat="1">
      <c r="A96" s="501">
        <f t="shared" si="11"/>
        <v>75</v>
      </c>
      <c r="B96" s="502" t="s">
        <v>788</v>
      </c>
      <c r="C96" s="523" t="s">
        <v>775</v>
      </c>
      <c r="D96" s="504" t="s">
        <v>114</v>
      </c>
      <c r="E96" s="505">
        <v>2</v>
      </c>
      <c r="F96" s="1137">
        <v>0</v>
      </c>
      <c r="G96" s="507">
        <f t="shared" si="12"/>
        <v>0</v>
      </c>
      <c r="H96" s="497"/>
      <c r="I96" s="490"/>
      <c r="J96" s="474"/>
      <c r="K96" s="474"/>
      <c r="L96" s="474"/>
      <c r="M96" s="498"/>
      <c r="N96" s="498"/>
      <c r="O96" s="498"/>
      <c r="P96" s="498"/>
      <c r="Q96" s="498"/>
      <c r="R96" s="498"/>
      <c r="S96" s="498"/>
      <c r="T96" s="498"/>
      <c r="U96" s="498"/>
      <c r="V96" s="498"/>
      <c r="W96" s="498"/>
      <c r="X96" s="499"/>
    </row>
    <row r="97" spans="1:24" s="500" customFormat="1" ht="22.5">
      <c r="A97" s="501">
        <f t="shared" si="11"/>
        <v>76</v>
      </c>
      <c r="B97" s="502" t="s">
        <v>789</v>
      </c>
      <c r="C97" s="511" t="s">
        <v>777</v>
      </c>
      <c r="D97" s="504" t="s">
        <v>114</v>
      </c>
      <c r="E97" s="505">
        <v>2</v>
      </c>
      <c r="F97" s="1138">
        <v>0</v>
      </c>
      <c r="G97" s="521">
        <f t="shared" si="12"/>
        <v>0</v>
      </c>
      <c r="H97" s="497"/>
      <c r="I97" s="490"/>
      <c r="J97" s="474"/>
      <c r="K97" s="474"/>
      <c r="L97" s="474"/>
      <c r="M97" s="498"/>
      <c r="N97" s="498"/>
      <c r="O97" s="498"/>
      <c r="P97" s="498"/>
      <c r="Q97" s="498"/>
      <c r="R97" s="498"/>
      <c r="S97" s="498"/>
      <c r="T97" s="498"/>
      <c r="U97" s="498"/>
      <c r="V97" s="498"/>
      <c r="W97" s="498"/>
      <c r="X97" s="499"/>
    </row>
    <row r="98" spans="1:24" s="500" customFormat="1">
      <c r="A98" s="501">
        <f t="shared" si="11"/>
        <v>77</v>
      </c>
      <c r="B98" s="502" t="s">
        <v>790</v>
      </c>
      <c r="C98" s="511" t="s">
        <v>791</v>
      </c>
      <c r="D98" s="504" t="s">
        <v>114</v>
      </c>
      <c r="E98" s="505">
        <f>E97+E96</f>
        <v>4</v>
      </c>
      <c r="F98" s="1137">
        <v>0</v>
      </c>
      <c r="G98" s="507">
        <f t="shared" si="12"/>
        <v>0</v>
      </c>
      <c r="H98" s="497"/>
      <c r="I98" s="490"/>
      <c r="J98" s="474"/>
      <c r="K98" s="474"/>
      <c r="L98" s="474"/>
      <c r="M98" s="498"/>
      <c r="N98" s="498"/>
      <c r="O98" s="498"/>
      <c r="P98" s="498"/>
      <c r="Q98" s="498"/>
      <c r="R98" s="498"/>
      <c r="S98" s="498"/>
      <c r="T98" s="498"/>
      <c r="U98" s="498"/>
      <c r="V98" s="498"/>
      <c r="W98" s="498"/>
      <c r="X98" s="499"/>
    </row>
    <row r="99" spans="1:24" s="500" customFormat="1">
      <c r="A99" s="501"/>
      <c r="B99" s="502"/>
      <c r="C99" s="522" t="s">
        <v>792</v>
      </c>
      <c r="D99" s="504"/>
      <c r="E99" s="505"/>
      <c r="F99" s="505"/>
      <c r="G99" s="521"/>
      <c r="H99" s="497"/>
      <c r="I99" s="490"/>
      <c r="J99" s="474"/>
      <c r="K99" s="474"/>
      <c r="L99" s="474"/>
      <c r="M99" s="498"/>
      <c r="N99" s="498"/>
      <c r="O99" s="498"/>
      <c r="P99" s="498"/>
      <c r="Q99" s="498"/>
      <c r="R99" s="498"/>
      <c r="S99" s="498"/>
      <c r="T99" s="498"/>
      <c r="U99" s="498"/>
      <c r="V99" s="498"/>
      <c r="W99" s="498"/>
      <c r="X99" s="499"/>
    </row>
    <row r="100" spans="1:24" s="500" customFormat="1">
      <c r="A100" s="501">
        <f>A98+1</f>
        <v>78</v>
      </c>
      <c r="B100" s="502" t="s">
        <v>793</v>
      </c>
      <c r="C100" s="511" t="s">
        <v>750</v>
      </c>
      <c r="D100" s="504" t="s">
        <v>114</v>
      </c>
      <c r="E100" s="505">
        <v>3</v>
      </c>
      <c r="F100" s="1137">
        <v>0</v>
      </c>
      <c r="G100" s="507">
        <f t="shared" ref="G100:G106" si="13">E100*F100</f>
        <v>0</v>
      </c>
      <c r="H100" s="497"/>
      <c r="I100" s="490"/>
      <c r="J100" s="474"/>
      <c r="K100" s="474"/>
      <c r="L100" s="474"/>
      <c r="M100" s="498"/>
      <c r="N100" s="498"/>
      <c r="O100" s="498"/>
      <c r="P100" s="498"/>
      <c r="Q100" s="498"/>
      <c r="R100" s="498"/>
      <c r="S100" s="498"/>
      <c r="T100" s="498"/>
      <c r="U100" s="498"/>
      <c r="V100" s="498"/>
      <c r="W100" s="498"/>
      <c r="X100" s="499"/>
    </row>
    <row r="101" spans="1:24" s="500" customFormat="1" ht="33.75">
      <c r="A101" s="501">
        <f t="shared" ref="A101:A106" si="14">A100+1</f>
        <v>79</v>
      </c>
      <c r="B101" s="502" t="s">
        <v>794</v>
      </c>
      <c r="C101" s="511" t="s">
        <v>760</v>
      </c>
      <c r="D101" s="504" t="s">
        <v>114</v>
      </c>
      <c r="E101" s="505">
        <v>1</v>
      </c>
      <c r="F101" s="1138">
        <v>0</v>
      </c>
      <c r="G101" s="521">
        <f t="shared" si="13"/>
        <v>0</v>
      </c>
      <c r="H101" s="497"/>
      <c r="I101" s="490"/>
      <c r="J101" s="474"/>
      <c r="K101" s="474"/>
      <c r="L101" s="474"/>
      <c r="M101" s="498"/>
      <c r="N101" s="498"/>
      <c r="O101" s="498"/>
      <c r="P101" s="498"/>
      <c r="Q101" s="498"/>
      <c r="R101" s="498"/>
      <c r="S101" s="498"/>
      <c r="T101" s="498"/>
      <c r="U101" s="498"/>
      <c r="V101" s="498"/>
      <c r="W101" s="498"/>
      <c r="X101" s="499"/>
    </row>
    <row r="102" spans="1:24" s="500" customFormat="1">
      <c r="A102" s="501">
        <f t="shared" si="14"/>
        <v>80</v>
      </c>
      <c r="B102" s="502" t="s">
        <v>795</v>
      </c>
      <c r="C102" s="511" t="s">
        <v>756</v>
      </c>
      <c r="D102" s="504" t="s">
        <v>114</v>
      </c>
      <c r="E102" s="505">
        <v>2</v>
      </c>
      <c r="F102" s="1137">
        <v>0</v>
      </c>
      <c r="G102" s="507">
        <f t="shared" si="13"/>
        <v>0</v>
      </c>
      <c r="H102" s="497"/>
      <c r="I102" s="490"/>
      <c r="J102" s="474"/>
      <c r="K102" s="474"/>
      <c r="L102" s="474"/>
      <c r="M102" s="498"/>
      <c r="N102" s="498"/>
      <c r="O102" s="498"/>
      <c r="P102" s="498"/>
      <c r="Q102" s="498"/>
      <c r="R102" s="498"/>
      <c r="S102" s="498"/>
      <c r="T102" s="498"/>
      <c r="U102" s="498"/>
      <c r="V102" s="498"/>
      <c r="W102" s="498"/>
      <c r="X102" s="499"/>
    </row>
    <row r="103" spans="1:24" s="500" customFormat="1" ht="22.5">
      <c r="A103" s="501">
        <f t="shared" si="14"/>
        <v>81</v>
      </c>
      <c r="B103" s="502" t="s">
        <v>796</v>
      </c>
      <c r="C103" s="511" t="s">
        <v>797</v>
      </c>
      <c r="D103" s="504" t="s">
        <v>114</v>
      </c>
      <c r="E103" s="505">
        <v>1</v>
      </c>
      <c r="F103" s="1137">
        <v>0</v>
      </c>
      <c r="G103" s="507">
        <f t="shared" si="13"/>
        <v>0</v>
      </c>
      <c r="H103" s="497"/>
      <c r="I103" s="490"/>
      <c r="J103" s="474"/>
      <c r="K103" s="474"/>
      <c r="L103" s="474"/>
      <c r="M103" s="498"/>
      <c r="N103" s="498"/>
      <c r="O103" s="498"/>
      <c r="P103" s="498"/>
      <c r="Q103" s="498"/>
      <c r="R103" s="498"/>
      <c r="S103" s="498"/>
      <c r="T103" s="498"/>
      <c r="U103" s="498"/>
      <c r="V103" s="498"/>
      <c r="W103" s="498"/>
      <c r="X103" s="499"/>
    </row>
    <row r="104" spans="1:24" s="500" customFormat="1">
      <c r="A104" s="501">
        <f t="shared" si="14"/>
        <v>82</v>
      </c>
      <c r="B104" s="502" t="s">
        <v>798</v>
      </c>
      <c r="C104" s="523" t="s">
        <v>775</v>
      </c>
      <c r="D104" s="504" t="s">
        <v>114</v>
      </c>
      <c r="E104" s="505">
        <v>2</v>
      </c>
      <c r="F104" s="1137">
        <v>0</v>
      </c>
      <c r="G104" s="507">
        <f t="shared" si="13"/>
        <v>0</v>
      </c>
      <c r="H104" s="497"/>
      <c r="I104" s="490"/>
      <c r="J104" s="474"/>
      <c r="K104" s="474"/>
      <c r="L104" s="474"/>
      <c r="M104" s="498"/>
      <c r="N104" s="498"/>
      <c r="O104" s="498"/>
      <c r="P104" s="498"/>
      <c r="Q104" s="498"/>
      <c r="R104" s="498"/>
      <c r="S104" s="498"/>
      <c r="T104" s="498"/>
      <c r="U104" s="498"/>
      <c r="V104" s="498"/>
      <c r="W104" s="498"/>
      <c r="X104" s="499"/>
    </row>
    <row r="105" spans="1:24" s="500" customFormat="1" ht="22.5">
      <c r="A105" s="501">
        <f t="shared" si="14"/>
        <v>83</v>
      </c>
      <c r="B105" s="502" t="s">
        <v>799</v>
      </c>
      <c r="C105" s="511" t="s">
        <v>777</v>
      </c>
      <c r="D105" s="504" t="s">
        <v>114</v>
      </c>
      <c r="E105" s="505">
        <v>2</v>
      </c>
      <c r="F105" s="1138">
        <v>0</v>
      </c>
      <c r="G105" s="521">
        <f t="shared" si="13"/>
        <v>0</v>
      </c>
      <c r="H105" s="497"/>
      <c r="I105" s="490"/>
      <c r="J105" s="474"/>
      <c r="K105" s="474"/>
      <c r="L105" s="474"/>
      <c r="M105" s="498"/>
      <c r="N105" s="498"/>
      <c r="O105" s="498"/>
      <c r="P105" s="498"/>
      <c r="Q105" s="498"/>
      <c r="R105" s="498"/>
      <c r="S105" s="498"/>
      <c r="T105" s="498"/>
      <c r="U105" s="498"/>
      <c r="V105" s="498"/>
      <c r="W105" s="498"/>
      <c r="X105" s="499"/>
    </row>
    <row r="106" spans="1:24" s="500" customFormat="1">
      <c r="A106" s="501">
        <f t="shared" si="14"/>
        <v>84</v>
      </c>
      <c r="B106" s="502" t="s">
        <v>800</v>
      </c>
      <c r="C106" s="511" t="s">
        <v>791</v>
      </c>
      <c r="D106" s="504" t="s">
        <v>114</v>
      </c>
      <c r="E106" s="505">
        <f>E105+E104</f>
        <v>4</v>
      </c>
      <c r="F106" s="1137">
        <v>0</v>
      </c>
      <c r="G106" s="507">
        <f t="shared" si="13"/>
        <v>0</v>
      </c>
      <c r="H106" s="497"/>
      <c r="I106" s="490"/>
      <c r="J106" s="474"/>
      <c r="K106" s="474"/>
      <c r="L106" s="474"/>
      <c r="M106" s="498"/>
      <c r="N106" s="498"/>
      <c r="O106" s="498"/>
      <c r="P106" s="498"/>
      <c r="Q106" s="498"/>
      <c r="R106" s="498"/>
      <c r="S106" s="498"/>
      <c r="T106" s="498"/>
      <c r="U106" s="498"/>
      <c r="V106" s="498"/>
      <c r="W106" s="498"/>
      <c r="X106" s="499"/>
    </row>
    <row r="107" spans="1:24" s="500" customFormat="1">
      <c r="A107" s="501"/>
      <c r="B107" s="502"/>
      <c r="C107" s="522" t="s">
        <v>801</v>
      </c>
      <c r="D107" s="504"/>
      <c r="E107" s="505"/>
      <c r="F107" s="505"/>
      <c r="G107" s="521"/>
      <c r="H107" s="497"/>
      <c r="I107" s="490"/>
      <c r="J107" s="474"/>
      <c r="K107" s="474"/>
      <c r="L107" s="474"/>
      <c r="M107" s="498"/>
      <c r="N107" s="498"/>
      <c r="O107" s="498"/>
      <c r="P107" s="498"/>
      <c r="Q107" s="498"/>
      <c r="R107" s="498"/>
      <c r="S107" s="498"/>
      <c r="T107" s="498"/>
      <c r="U107" s="498"/>
      <c r="V107" s="498"/>
      <c r="W107" s="498"/>
      <c r="X107" s="499"/>
    </row>
    <row r="108" spans="1:24" s="500" customFormat="1">
      <c r="A108" s="501">
        <f>A106+1</f>
        <v>85</v>
      </c>
      <c r="B108" s="502" t="s">
        <v>802</v>
      </c>
      <c r="C108" s="511" t="s">
        <v>803</v>
      </c>
      <c r="D108" s="504" t="s">
        <v>114</v>
      </c>
      <c r="E108" s="505">
        <v>2</v>
      </c>
      <c r="F108" s="1138">
        <v>0</v>
      </c>
      <c r="G108" s="521">
        <f t="shared" ref="G108:G116" si="15">E108*F108</f>
        <v>0</v>
      </c>
      <c r="H108" s="505"/>
      <c r="I108" s="524"/>
      <c r="J108" s="474"/>
      <c r="K108" s="474"/>
      <c r="L108" s="474"/>
      <c r="M108" s="498"/>
      <c r="N108" s="498"/>
      <c r="O108" s="498"/>
      <c r="P108" s="498"/>
      <c r="Q108" s="498"/>
      <c r="R108" s="498"/>
      <c r="S108" s="498"/>
      <c r="T108" s="498"/>
      <c r="U108" s="498"/>
      <c r="V108" s="498"/>
      <c r="W108" s="498"/>
      <c r="X108" s="499"/>
    </row>
    <row r="109" spans="1:24" s="500" customFormat="1">
      <c r="A109" s="501">
        <f>A108+1</f>
        <v>86</v>
      </c>
      <c r="B109" s="502" t="s">
        <v>804</v>
      </c>
      <c r="C109" s="511" t="s">
        <v>805</v>
      </c>
      <c r="D109" s="504" t="s">
        <v>114</v>
      </c>
      <c r="E109" s="505">
        <v>2</v>
      </c>
      <c r="F109" s="1138">
        <v>0</v>
      </c>
      <c r="G109" s="521">
        <f t="shared" si="15"/>
        <v>0</v>
      </c>
      <c r="H109" s="505"/>
      <c r="I109" s="524"/>
      <c r="J109" s="474"/>
      <c r="K109" s="474"/>
      <c r="L109" s="474"/>
      <c r="M109" s="498"/>
      <c r="N109" s="498"/>
      <c r="O109" s="498"/>
      <c r="P109" s="498"/>
      <c r="Q109" s="498"/>
      <c r="R109" s="498"/>
      <c r="S109" s="498"/>
      <c r="T109" s="498"/>
      <c r="U109" s="498"/>
      <c r="V109" s="498"/>
      <c r="W109" s="498"/>
      <c r="X109" s="499"/>
    </row>
    <row r="110" spans="1:24" s="500" customFormat="1">
      <c r="A110" s="501">
        <f t="shared" ref="A110:A116" si="16">A109+1</f>
        <v>87</v>
      </c>
      <c r="B110" s="502" t="s">
        <v>806</v>
      </c>
      <c r="C110" s="511" t="s">
        <v>807</v>
      </c>
      <c r="D110" s="504" t="s">
        <v>114</v>
      </c>
      <c r="E110" s="505">
        <v>3</v>
      </c>
      <c r="F110" s="1137">
        <v>0</v>
      </c>
      <c r="G110" s="507">
        <f t="shared" si="15"/>
        <v>0</v>
      </c>
      <c r="H110" s="497"/>
      <c r="I110" s="490"/>
      <c r="J110" s="474"/>
      <c r="K110" s="474"/>
      <c r="L110" s="474"/>
      <c r="M110" s="498"/>
      <c r="N110" s="498"/>
      <c r="O110" s="498"/>
      <c r="P110" s="498"/>
      <c r="Q110" s="498"/>
      <c r="R110" s="498"/>
      <c r="S110" s="498"/>
      <c r="T110" s="498"/>
      <c r="U110" s="498"/>
      <c r="V110" s="498"/>
      <c r="W110" s="498"/>
      <c r="X110" s="499"/>
    </row>
    <row r="111" spans="1:24" s="500" customFormat="1" ht="33.75">
      <c r="A111" s="501">
        <f t="shared" si="16"/>
        <v>88</v>
      </c>
      <c r="B111" s="502" t="s">
        <v>808</v>
      </c>
      <c r="C111" s="511" t="s">
        <v>809</v>
      </c>
      <c r="D111" s="504" t="s">
        <v>114</v>
      </c>
      <c r="E111" s="505">
        <v>1</v>
      </c>
      <c r="F111" s="1138">
        <v>0</v>
      </c>
      <c r="G111" s="521">
        <f t="shared" si="15"/>
        <v>0</v>
      </c>
      <c r="H111" s="497"/>
      <c r="I111" s="490"/>
      <c r="J111" s="474"/>
      <c r="K111" s="474"/>
      <c r="L111" s="474"/>
      <c r="M111" s="498"/>
      <c r="N111" s="498"/>
      <c r="O111" s="498"/>
      <c r="P111" s="498"/>
      <c r="Q111" s="498"/>
      <c r="R111" s="498"/>
      <c r="S111" s="498"/>
      <c r="T111" s="498"/>
      <c r="U111" s="498"/>
      <c r="V111" s="498"/>
      <c r="W111" s="498"/>
      <c r="X111" s="499"/>
    </row>
    <row r="112" spans="1:24" s="500" customFormat="1">
      <c r="A112" s="501">
        <f t="shared" si="16"/>
        <v>89</v>
      </c>
      <c r="B112" s="502" t="s">
        <v>810</v>
      </c>
      <c r="C112" s="511" t="s">
        <v>756</v>
      </c>
      <c r="D112" s="504" t="s">
        <v>114</v>
      </c>
      <c r="E112" s="505">
        <v>2</v>
      </c>
      <c r="F112" s="1137">
        <v>0</v>
      </c>
      <c r="G112" s="507">
        <f t="shared" si="15"/>
        <v>0</v>
      </c>
      <c r="H112" s="497"/>
      <c r="I112" s="490"/>
      <c r="J112" s="474"/>
      <c r="K112" s="474"/>
      <c r="L112" s="474"/>
      <c r="M112" s="498"/>
      <c r="N112" s="498"/>
      <c r="O112" s="498"/>
      <c r="P112" s="498"/>
      <c r="Q112" s="498"/>
      <c r="R112" s="498"/>
      <c r="S112" s="498"/>
      <c r="T112" s="498"/>
      <c r="U112" s="498"/>
      <c r="V112" s="498"/>
      <c r="W112" s="498"/>
      <c r="X112" s="499"/>
    </row>
    <row r="113" spans="1:24" s="500" customFormat="1" ht="22.5">
      <c r="A113" s="501">
        <f t="shared" si="16"/>
        <v>90</v>
      </c>
      <c r="B113" s="502" t="s">
        <v>811</v>
      </c>
      <c r="C113" s="511" t="s">
        <v>787</v>
      </c>
      <c r="D113" s="504" t="s">
        <v>114</v>
      </c>
      <c r="E113" s="505">
        <v>1</v>
      </c>
      <c r="F113" s="1137">
        <v>0</v>
      </c>
      <c r="G113" s="507">
        <f t="shared" si="15"/>
        <v>0</v>
      </c>
      <c r="H113" s="497"/>
      <c r="I113" s="490"/>
      <c r="J113" s="474"/>
      <c r="K113" s="474"/>
      <c r="L113" s="474"/>
      <c r="M113" s="498"/>
      <c r="N113" s="498"/>
      <c r="O113" s="498"/>
      <c r="P113" s="498"/>
      <c r="Q113" s="498"/>
      <c r="R113" s="498"/>
      <c r="S113" s="498"/>
      <c r="T113" s="498"/>
      <c r="U113" s="498"/>
      <c r="V113" s="498"/>
      <c r="W113" s="498"/>
      <c r="X113" s="499"/>
    </row>
    <row r="114" spans="1:24" s="500" customFormat="1">
      <c r="A114" s="501">
        <f t="shared" si="16"/>
        <v>91</v>
      </c>
      <c r="B114" s="502" t="s">
        <v>812</v>
      </c>
      <c r="C114" s="523" t="s">
        <v>775</v>
      </c>
      <c r="D114" s="504" t="s">
        <v>114</v>
      </c>
      <c r="E114" s="505">
        <v>2</v>
      </c>
      <c r="F114" s="1137">
        <v>0</v>
      </c>
      <c r="G114" s="507">
        <f t="shared" si="15"/>
        <v>0</v>
      </c>
      <c r="H114" s="497"/>
      <c r="I114" s="490"/>
      <c r="J114" s="474"/>
      <c r="K114" s="474"/>
      <c r="L114" s="474"/>
      <c r="M114" s="498"/>
      <c r="N114" s="498"/>
      <c r="O114" s="498"/>
      <c r="P114" s="498"/>
      <c r="Q114" s="498"/>
      <c r="R114" s="498"/>
      <c r="S114" s="498"/>
      <c r="T114" s="498"/>
      <c r="U114" s="498"/>
      <c r="V114" s="498"/>
      <c r="W114" s="498"/>
      <c r="X114" s="499"/>
    </row>
    <row r="115" spans="1:24" s="500" customFormat="1" ht="22.5">
      <c r="A115" s="501">
        <f t="shared" si="16"/>
        <v>92</v>
      </c>
      <c r="B115" s="502" t="s">
        <v>813</v>
      </c>
      <c r="C115" s="511" t="s">
        <v>777</v>
      </c>
      <c r="D115" s="504" t="s">
        <v>114</v>
      </c>
      <c r="E115" s="505">
        <v>2</v>
      </c>
      <c r="F115" s="1138">
        <v>0</v>
      </c>
      <c r="G115" s="521">
        <f t="shared" si="15"/>
        <v>0</v>
      </c>
      <c r="H115" s="497"/>
      <c r="I115" s="490"/>
      <c r="J115" s="474"/>
      <c r="K115" s="474"/>
      <c r="L115" s="474"/>
      <c r="M115" s="498"/>
      <c r="N115" s="498"/>
      <c r="O115" s="498"/>
      <c r="P115" s="498"/>
      <c r="Q115" s="498"/>
      <c r="R115" s="498"/>
      <c r="S115" s="498"/>
      <c r="T115" s="498"/>
      <c r="U115" s="498"/>
      <c r="V115" s="498"/>
      <c r="W115" s="498"/>
      <c r="X115" s="499"/>
    </row>
    <row r="116" spans="1:24" s="500" customFormat="1">
      <c r="A116" s="501">
        <f t="shared" si="16"/>
        <v>93</v>
      </c>
      <c r="B116" s="502" t="s">
        <v>814</v>
      </c>
      <c r="C116" s="511" t="s">
        <v>791</v>
      </c>
      <c r="D116" s="504" t="s">
        <v>114</v>
      </c>
      <c r="E116" s="505">
        <f>E115+E114</f>
        <v>4</v>
      </c>
      <c r="F116" s="1137">
        <v>0</v>
      </c>
      <c r="G116" s="507">
        <f t="shared" si="15"/>
        <v>0</v>
      </c>
      <c r="H116" s="497"/>
      <c r="I116" s="490"/>
      <c r="J116" s="474"/>
      <c r="K116" s="474"/>
      <c r="L116" s="474"/>
      <c r="M116" s="498"/>
      <c r="N116" s="498"/>
      <c r="O116" s="498"/>
      <c r="P116" s="498"/>
      <c r="Q116" s="498"/>
      <c r="R116" s="498"/>
      <c r="S116" s="498"/>
      <c r="T116" s="498"/>
      <c r="U116" s="498"/>
      <c r="V116" s="498"/>
      <c r="W116" s="498"/>
      <c r="X116" s="499"/>
    </row>
    <row r="117" spans="1:24" s="500" customFormat="1">
      <c r="A117" s="501"/>
      <c r="B117" s="502"/>
      <c r="C117" s="522" t="s">
        <v>815</v>
      </c>
      <c r="D117" s="504"/>
      <c r="E117" s="505"/>
      <c r="F117" s="505"/>
      <c r="G117" s="521"/>
      <c r="H117" s="497"/>
      <c r="I117" s="490"/>
      <c r="J117" s="474"/>
      <c r="K117" s="474"/>
      <c r="L117" s="474"/>
      <c r="M117" s="498"/>
      <c r="N117" s="498"/>
      <c r="O117" s="498"/>
      <c r="P117" s="498"/>
      <c r="Q117" s="498"/>
      <c r="R117" s="498"/>
      <c r="S117" s="498"/>
      <c r="T117" s="498"/>
      <c r="U117" s="498"/>
      <c r="V117" s="498"/>
      <c r="W117" s="498"/>
      <c r="X117" s="499"/>
    </row>
    <row r="118" spans="1:24" s="500" customFormat="1">
      <c r="A118" s="501">
        <f>A116+1</f>
        <v>94</v>
      </c>
      <c r="B118" s="502" t="s">
        <v>816</v>
      </c>
      <c r="C118" s="511" t="s">
        <v>780</v>
      </c>
      <c r="D118" s="504" t="s">
        <v>114</v>
      </c>
      <c r="E118" s="505">
        <v>2</v>
      </c>
      <c r="F118" s="1138">
        <v>0</v>
      </c>
      <c r="G118" s="521">
        <f>E118*F118</f>
        <v>0</v>
      </c>
      <c r="H118" s="505"/>
      <c r="I118" s="524"/>
      <c r="J118" s="474"/>
      <c r="K118" s="474"/>
      <c r="L118" s="474"/>
      <c r="M118" s="498"/>
      <c r="N118" s="498"/>
      <c r="O118" s="498"/>
      <c r="P118" s="498"/>
      <c r="Q118" s="498"/>
      <c r="R118" s="498"/>
      <c r="S118" s="498"/>
      <c r="T118" s="498"/>
      <c r="U118" s="498"/>
      <c r="V118" s="498"/>
      <c r="W118" s="498"/>
      <c r="X118" s="499"/>
    </row>
    <row r="119" spans="1:24" s="500" customFormat="1">
      <c r="A119" s="501">
        <f>A118+1</f>
        <v>95</v>
      </c>
      <c r="B119" s="502" t="s">
        <v>817</v>
      </c>
      <c r="C119" s="511" t="s">
        <v>782</v>
      </c>
      <c r="D119" s="504" t="s">
        <v>114</v>
      </c>
      <c r="E119" s="505">
        <v>2</v>
      </c>
      <c r="F119" s="1138">
        <v>0</v>
      </c>
      <c r="G119" s="521">
        <f>E119*F119</f>
        <v>0</v>
      </c>
      <c r="H119" s="505"/>
      <c r="I119" s="524"/>
      <c r="J119" s="474"/>
      <c r="K119" s="474"/>
      <c r="L119" s="474"/>
      <c r="M119" s="498"/>
      <c r="N119" s="498"/>
      <c r="O119" s="498"/>
      <c r="P119" s="498"/>
      <c r="Q119" s="498"/>
      <c r="R119" s="498"/>
      <c r="S119" s="498"/>
      <c r="T119" s="498"/>
      <c r="U119" s="498"/>
      <c r="V119" s="498"/>
      <c r="W119" s="498"/>
      <c r="X119" s="499"/>
    </row>
    <row r="120" spans="1:24" s="500" customFormat="1">
      <c r="A120" s="501">
        <f t="shared" ref="A120:A126" si="17">A119+1</f>
        <v>96</v>
      </c>
      <c r="B120" s="502" t="s">
        <v>818</v>
      </c>
      <c r="C120" s="511" t="s">
        <v>754</v>
      </c>
      <c r="D120" s="504" t="s">
        <v>114</v>
      </c>
      <c r="E120" s="505">
        <v>3</v>
      </c>
      <c r="F120" s="1137">
        <v>0</v>
      </c>
      <c r="G120" s="507">
        <f t="shared" ref="G120:G126" si="18">E120*F120</f>
        <v>0</v>
      </c>
      <c r="H120" s="497"/>
      <c r="I120" s="490"/>
      <c r="J120" s="474"/>
      <c r="K120" s="474"/>
      <c r="L120" s="474"/>
      <c r="M120" s="498"/>
      <c r="N120" s="498"/>
      <c r="O120" s="498"/>
      <c r="P120" s="498"/>
      <c r="Q120" s="498"/>
      <c r="R120" s="498"/>
      <c r="S120" s="498"/>
      <c r="T120" s="498"/>
      <c r="U120" s="498"/>
      <c r="V120" s="498"/>
      <c r="W120" s="498"/>
      <c r="X120" s="499"/>
    </row>
    <row r="121" spans="1:24" s="500" customFormat="1" ht="33.75">
      <c r="A121" s="501">
        <f t="shared" si="17"/>
        <v>97</v>
      </c>
      <c r="B121" s="502" t="s">
        <v>819</v>
      </c>
      <c r="C121" s="511" t="s">
        <v>762</v>
      </c>
      <c r="D121" s="504" t="s">
        <v>114</v>
      </c>
      <c r="E121" s="505">
        <v>1</v>
      </c>
      <c r="F121" s="1138">
        <v>0</v>
      </c>
      <c r="G121" s="521">
        <f t="shared" si="18"/>
        <v>0</v>
      </c>
      <c r="H121" s="497"/>
      <c r="I121" s="490"/>
      <c r="J121" s="474"/>
      <c r="K121" s="474"/>
      <c r="L121" s="474"/>
      <c r="M121" s="498"/>
      <c r="N121" s="498"/>
      <c r="O121" s="498"/>
      <c r="P121" s="498"/>
      <c r="Q121" s="498"/>
      <c r="R121" s="498"/>
      <c r="S121" s="498"/>
      <c r="T121" s="498"/>
      <c r="U121" s="498"/>
      <c r="V121" s="498"/>
      <c r="W121" s="498"/>
      <c r="X121" s="499"/>
    </row>
    <row r="122" spans="1:24" s="500" customFormat="1">
      <c r="A122" s="501">
        <f t="shared" si="17"/>
        <v>98</v>
      </c>
      <c r="B122" s="502" t="s">
        <v>820</v>
      </c>
      <c r="C122" s="511" t="s">
        <v>756</v>
      </c>
      <c r="D122" s="504" t="s">
        <v>114</v>
      </c>
      <c r="E122" s="505">
        <v>2</v>
      </c>
      <c r="F122" s="1137">
        <v>0</v>
      </c>
      <c r="G122" s="507">
        <f t="shared" si="18"/>
        <v>0</v>
      </c>
      <c r="H122" s="497"/>
      <c r="I122" s="490"/>
      <c r="J122" s="474"/>
      <c r="K122" s="474"/>
      <c r="L122" s="474"/>
      <c r="M122" s="498"/>
      <c r="N122" s="498"/>
      <c r="O122" s="498"/>
      <c r="P122" s="498"/>
      <c r="Q122" s="498"/>
      <c r="R122" s="498"/>
      <c r="S122" s="498"/>
      <c r="T122" s="498"/>
      <c r="U122" s="498"/>
      <c r="V122" s="498"/>
      <c r="W122" s="498"/>
      <c r="X122" s="499"/>
    </row>
    <row r="123" spans="1:24" s="500" customFormat="1" ht="22.5">
      <c r="A123" s="501">
        <f t="shared" si="17"/>
        <v>99</v>
      </c>
      <c r="B123" s="502" t="s">
        <v>821</v>
      </c>
      <c r="C123" s="511" t="s">
        <v>787</v>
      </c>
      <c r="D123" s="504" t="s">
        <v>114</v>
      </c>
      <c r="E123" s="505">
        <v>1</v>
      </c>
      <c r="F123" s="1137">
        <v>0</v>
      </c>
      <c r="G123" s="507">
        <f t="shared" si="18"/>
        <v>0</v>
      </c>
      <c r="H123" s="497"/>
      <c r="I123" s="490"/>
      <c r="J123" s="474"/>
      <c r="K123" s="474"/>
      <c r="L123" s="474"/>
      <c r="M123" s="498"/>
      <c r="N123" s="498"/>
      <c r="O123" s="498"/>
      <c r="P123" s="498"/>
      <c r="Q123" s="498"/>
      <c r="R123" s="498"/>
      <c r="S123" s="498"/>
      <c r="T123" s="498"/>
      <c r="U123" s="498"/>
      <c r="V123" s="498"/>
      <c r="W123" s="498"/>
      <c r="X123" s="499"/>
    </row>
    <row r="124" spans="1:24" s="500" customFormat="1">
      <c r="A124" s="501">
        <f t="shared" si="17"/>
        <v>100</v>
      </c>
      <c r="B124" s="502" t="s">
        <v>822</v>
      </c>
      <c r="C124" s="523" t="s">
        <v>775</v>
      </c>
      <c r="D124" s="504" t="s">
        <v>114</v>
      </c>
      <c r="E124" s="505">
        <v>2</v>
      </c>
      <c r="F124" s="1137">
        <v>0</v>
      </c>
      <c r="G124" s="507">
        <f t="shared" si="18"/>
        <v>0</v>
      </c>
      <c r="H124" s="497"/>
      <c r="I124" s="490"/>
      <c r="J124" s="474"/>
      <c r="K124" s="474"/>
      <c r="L124" s="474"/>
      <c r="M124" s="498"/>
      <c r="N124" s="498"/>
      <c r="O124" s="498"/>
      <c r="P124" s="498"/>
      <c r="Q124" s="498"/>
      <c r="R124" s="498"/>
      <c r="S124" s="498"/>
      <c r="T124" s="498"/>
      <c r="U124" s="498"/>
      <c r="V124" s="498"/>
      <c r="W124" s="498"/>
      <c r="X124" s="499"/>
    </row>
    <row r="125" spans="1:24" s="500" customFormat="1" ht="22.5">
      <c r="A125" s="501">
        <f t="shared" si="17"/>
        <v>101</v>
      </c>
      <c r="B125" s="502" t="s">
        <v>823</v>
      </c>
      <c r="C125" s="511" t="s">
        <v>777</v>
      </c>
      <c r="D125" s="504" t="s">
        <v>114</v>
      </c>
      <c r="E125" s="505">
        <v>2</v>
      </c>
      <c r="F125" s="1138">
        <v>0</v>
      </c>
      <c r="G125" s="521">
        <f t="shared" si="18"/>
        <v>0</v>
      </c>
      <c r="H125" s="497"/>
      <c r="I125" s="490"/>
      <c r="J125" s="474"/>
      <c r="K125" s="474"/>
      <c r="L125" s="474"/>
      <c r="M125" s="498"/>
      <c r="N125" s="498"/>
      <c r="O125" s="498"/>
      <c r="P125" s="498"/>
      <c r="Q125" s="498"/>
      <c r="R125" s="498"/>
      <c r="S125" s="498"/>
      <c r="T125" s="498"/>
      <c r="U125" s="498"/>
      <c r="V125" s="498"/>
      <c r="W125" s="498"/>
      <c r="X125" s="499"/>
    </row>
    <row r="126" spans="1:24" s="500" customFormat="1">
      <c r="A126" s="501">
        <f t="shared" si="17"/>
        <v>102</v>
      </c>
      <c r="B126" s="502" t="s">
        <v>824</v>
      </c>
      <c r="C126" s="511" t="s">
        <v>791</v>
      </c>
      <c r="D126" s="504" t="s">
        <v>114</v>
      </c>
      <c r="E126" s="505">
        <f>E125+E124</f>
        <v>4</v>
      </c>
      <c r="F126" s="1137">
        <v>0</v>
      </c>
      <c r="G126" s="507">
        <f t="shared" si="18"/>
        <v>0</v>
      </c>
      <c r="H126" s="497"/>
      <c r="I126" s="490"/>
      <c r="J126" s="474"/>
      <c r="K126" s="474"/>
      <c r="L126" s="474"/>
      <c r="M126" s="498"/>
      <c r="N126" s="498"/>
      <c r="O126" s="498"/>
      <c r="P126" s="498"/>
      <c r="Q126" s="498"/>
      <c r="R126" s="498"/>
      <c r="S126" s="498"/>
      <c r="T126" s="498"/>
      <c r="U126" s="498"/>
      <c r="V126" s="498"/>
      <c r="W126" s="498"/>
      <c r="X126" s="499"/>
    </row>
    <row r="127" spans="1:24" s="500" customFormat="1">
      <c r="A127" s="501"/>
      <c r="B127" s="502"/>
      <c r="C127" s="522" t="s">
        <v>825</v>
      </c>
      <c r="D127" s="504"/>
      <c r="E127" s="505"/>
      <c r="F127" s="505"/>
      <c r="G127" s="521"/>
      <c r="H127" s="497"/>
      <c r="I127" s="490"/>
      <c r="J127" s="474"/>
      <c r="K127" s="474"/>
      <c r="L127" s="474"/>
      <c r="M127" s="498"/>
      <c r="N127" s="498"/>
      <c r="O127" s="498"/>
      <c r="P127" s="498"/>
      <c r="Q127" s="498"/>
      <c r="R127" s="498"/>
      <c r="S127" s="498"/>
      <c r="T127" s="498"/>
      <c r="U127" s="498"/>
      <c r="V127" s="498"/>
      <c r="W127" s="498"/>
      <c r="X127" s="499"/>
    </row>
    <row r="128" spans="1:24" s="500" customFormat="1">
      <c r="A128" s="501">
        <f>A126+1</f>
        <v>103</v>
      </c>
      <c r="B128" s="502" t="s">
        <v>826</v>
      </c>
      <c r="C128" s="511" t="s">
        <v>827</v>
      </c>
      <c r="D128" s="504" t="s">
        <v>114</v>
      </c>
      <c r="E128" s="505">
        <v>2</v>
      </c>
      <c r="F128" s="1138">
        <v>0</v>
      </c>
      <c r="G128" s="521">
        <f t="shared" ref="G128:G138" si="19">E128*F128</f>
        <v>0</v>
      </c>
      <c r="H128" s="505"/>
      <c r="I128" s="524"/>
      <c r="J128" s="474"/>
      <c r="K128" s="474"/>
      <c r="L128" s="474"/>
      <c r="M128" s="498"/>
      <c r="N128" s="498"/>
      <c r="O128" s="498"/>
      <c r="P128" s="498"/>
      <c r="Q128" s="498"/>
      <c r="R128" s="498"/>
      <c r="S128" s="498"/>
      <c r="T128" s="498"/>
      <c r="U128" s="498"/>
      <c r="V128" s="498"/>
      <c r="W128" s="498"/>
      <c r="X128" s="499"/>
    </row>
    <row r="129" spans="1:45" s="500" customFormat="1">
      <c r="A129" s="501">
        <f>A128+1</f>
        <v>104</v>
      </c>
      <c r="B129" s="502" t="s">
        <v>828</v>
      </c>
      <c r="C129" s="511" t="s">
        <v>829</v>
      </c>
      <c r="D129" s="504" t="s">
        <v>114</v>
      </c>
      <c r="E129" s="505">
        <v>2</v>
      </c>
      <c r="F129" s="1138">
        <v>0</v>
      </c>
      <c r="G129" s="521">
        <f t="shared" si="19"/>
        <v>0</v>
      </c>
      <c r="H129" s="505"/>
      <c r="I129" s="524"/>
      <c r="J129" s="474"/>
      <c r="K129" s="474"/>
      <c r="L129" s="474"/>
      <c r="M129" s="498"/>
      <c r="N129" s="498"/>
      <c r="O129" s="498"/>
      <c r="P129" s="498"/>
      <c r="Q129" s="498"/>
      <c r="R129" s="498"/>
      <c r="S129" s="498"/>
      <c r="T129" s="498"/>
      <c r="U129" s="498"/>
      <c r="V129" s="498"/>
      <c r="W129" s="498"/>
      <c r="X129" s="499"/>
    </row>
    <row r="130" spans="1:45" s="500" customFormat="1">
      <c r="A130" s="501">
        <f t="shared" ref="A130:A138" si="20">A129+1</f>
        <v>105</v>
      </c>
      <c r="B130" s="502" t="s">
        <v>830</v>
      </c>
      <c r="C130" s="511" t="s">
        <v>831</v>
      </c>
      <c r="D130" s="504" t="s">
        <v>114</v>
      </c>
      <c r="E130" s="505">
        <v>3</v>
      </c>
      <c r="F130" s="1137">
        <v>0</v>
      </c>
      <c r="G130" s="507">
        <f t="shared" si="19"/>
        <v>0</v>
      </c>
      <c r="H130" s="497"/>
      <c r="I130" s="490"/>
      <c r="J130" s="474"/>
      <c r="K130" s="474"/>
      <c r="L130" s="474"/>
      <c r="M130" s="498"/>
      <c r="N130" s="498"/>
      <c r="O130" s="498"/>
      <c r="P130" s="498"/>
      <c r="Q130" s="498"/>
      <c r="R130" s="498"/>
      <c r="S130" s="498"/>
      <c r="T130" s="498"/>
      <c r="U130" s="498"/>
      <c r="V130" s="498"/>
      <c r="W130" s="498"/>
      <c r="X130" s="499"/>
    </row>
    <row r="131" spans="1:45" s="500" customFormat="1">
      <c r="A131" s="501">
        <f t="shared" si="20"/>
        <v>106</v>
      </c>
      <c r="B131" s="502" t="s">
        <v>832</v>
      </c>
      <c r="C131" s="511" t="s">
        <v>831</v>
      </c>
      <c r="D131" s="504" t="s">
        <v>114</v>
      </c>
      <c r="E131" s="505">
        <v>1</v>
      </c>
      <c r="F131" s="1138">
        <v>0</v>
      </c>
      <c r="G131" s="521">
        <f t="shared" si="19"/>
        <v>0</v>
      </c>
      <c r="H131" s="497"/>
      <c r="I131" s="490"/>
      <c r="J131" s="474"/>
      <c r="K131" s="474"/>
      <c r="L131" s="474"/>
      <c r="M131" s="498"/>
      <c r="N131" s="498"/>
      <c r="O131" s="498"/>
      <c r="P131" s="498"/>
      <c r="Q131" s="498"/>
      <c r="R131" s="498"/>
      <c r="S131" s="498"/>
      <c r="T131" s="498"/>
      <c r="U131" s="498"/>
      <c r="V131" s="498"/>
      <c r="W131" s="498"/>
      <c r="X131" s="499"/>
    </row>
    <row r="132" spans="1:45" s="500" customFormat="1">
      <c r="A132" s="501">
        <f t="shared" si="20"/>
        <v>107</v>
      </c>
      <c r="B132" s="502" t="s">
        <v>833</v>
      </c>
      <c r="C132" s="511" t="s">
        <v>756</v>
      </c>
      <c r="D132" s="504" t="s">
        <v>114</v>
      </c>
      <c r="E132" s="505">
        <v>2</v>
      </c>
      <c r="F132" s="1137">
        <v>0</v>
      </c>
      <c r="G132" s="507">
        <f t="shared" si="19"/>
        <v>0</v>
      </c>
      <c r="H132" s="497"/>
      <c r="I132" s="490"/>
      <c r="J132" s="474"/>
      <c r="K132" s="474"/>
      <c r="L132" s="474"/>
      <c r="M132" s="498"/>
      <c r="N132" s="498"/>
      <c r="O132" s="498"/>
      <c r="P132" s="498"/>
      <c r="Q132" s="498"/>
      <c r="R132" s="498"/>
      <c r="S132" s="498"/>
      <c r="T132" s="498"/>
      <c r="U132" s="498"/>
      <c r="V132" s="498"/>
      <c r="W132" s="498"/>
      <c r="X132" s="499"/>
    </row>
    <row r="133" spans="1:45" s="500" customFormat="1" ht="22.5">
      <c r="A133" s="501">
        <f t="shared" si="20"/>
        <v>108</v>
      </c>
      <c r="B133" s="502" t="s">
        <v>834</v>
      </c>
      <c r="C133" s="511" t="s">
        <v>835</v>
      </c>
      <c r="D133" s="504" t="s">
        <v>114</v>
      </c>
      <c r="E133" s="505">
        <v>1</v>
      </c>
      <c r="F133" s="1137">
        <v>0</v>
      </c>
      <c r="G133" s="507">
        <f t="shared" si="19"/>
        <v>0</v>
      </c>
      <c r="H133" s="497"/>
      <c r="I133" s="490"/>
      <c r="J133" s="474"/>
      <c r="K133" s="474"/>
      <c r="L133" s="474"/>
      <c r="M133" s="498"/>
      <c r="N133" s="498"/>
      <c r="O133" s="498"/>
      <c r="P133" s="498"/>
      <c r="Q133" s="498"/>
      <c r="R133" s="498"/>
      <c r="S133" s="498"/>
      <c r="T133" s="498"/>
      <c r="U133" s="498"/>
      <c r="V133" s="498"/>
      <c r="W133" s="498"/>
      <c r="X133" s="499"/>
    </row>
    <row r="134" spans="1:45" s="500" customFormat="1">
      <c r="A134" s="501">
        <f t="shared" si="20"/>
        <v>109</v>
      </c>
      <c r="B134" s="502" t="s">
        <v>836</v>
      </c>
      <c r="C134" s="523" t="s">
        <v>775</v>
      </c>
      <c r="D134" s="504" t="s">
        <v>114</v>
      </c>
      <c r="E134" s="505">
        <v>2</v>
      </c>
      <c r="F134" s="1137">
        <v>0</v>
      </c>
      <c r="G134" s="507">
        <f t="shared" si="19"/>
        <v>0</v>
      </c>
      <c r="H134" s="497"/>
      <c r="I134" s="490"/>
      <c r="J134" s="474"/>
      <c r="K134" s="474"/>
      <c r="L134" s="474"/>
      <c r="M134" s="498"/>
      <c r="N134" s="498"/>
      <c r="O134" s="498"/>
      <c r="P134" s="498"/>
      <c r="Q134" s="498"/>
      <c r="R134" s="498"/>
      <c r="S134" s="498"/>
      <c r="T134" s="498"/>
      <c r="U134" s="498"/>
      <c r="V134" s="498"/>
      <c r="W134" s="498"/>
      <c r="X134" s="499"/>
    </row>
    <row r="135" spans="1:45" s="500" customFormat="1" ht="22.5">
      <c r="A135" s="501">
        <f t="shared" si="20"/>
        <v>110</v>
      </c>
      <c r="B135" s="502" t="s">
        <v>837</v>
      </c>
      <c r="C135" s="511" t="s">
        <v>777</v>
      </c>
      <c r="D135" s="504" t="s">
        <v>114</v>
      </c>
      <c r="E135" s="505">
        <v>2</v>
      </c>
      <c r="F135" s="1138">
        <v>0</v>
      </c>
      <c r="G135" s="521">
        <f t="shared" si="19"/>
        <v>0</v>
      </c>
      <c r="H135" s="497"/>
      <c r="I135" s="490"/>
      <c r="J135" s="474"/>
      <c r="K135" s="474"/>
      <c r="L135" s="474"/>
      <c r="M135" s="498"/>
      <c r="N135" s="498"/>
      <c r="O135" s="498"/>
      <c r="P135" s="498"/>
      <c r="Q135" s="498"/>
      <c r="R135" s="498"/>
      <c r="S135" s="498"/>
      <c r="T135" s="498"/>
      <c r="U135" s="498"/>
      <c r="V135" s="498"/>
      <c r="W135" s="498"/>
      <c r="X135" s="499"/>
    </row>
    <row r="136" spans="1:45" s="500" customFormat="1">
      <c r="A136" s="501">
        <f t="shared" si="20"/>
        <v>111</v>
      </c>
      <c r="B136" s="502" t="s">
        <v>838</v>
      </c>
      <c r="C136" s="511" t="s">
        <v>791</v>
      </c>
      <c r="D136" s="504" t="s">
        <v>114</v>
      </c>
      <c r="E136" s="505">
        <f>E135+E134</f>
        <v>4</v>
      </c>
      <c r="F136" s="1137">
        <v>0</v>
      </c>
      <c r="G136" s="507">
        <f t="shared" si="19"/>
        <v>0</v>
      </c>
      <c r="H136" s="497"/>
      <c r="I136" s="490"/>
      <c r="J136" s="474"/>
      <c r="K136" s="474"/>
      <c r="L136" s="474"/>
      <c r="M136" s="498"/>
      <c r="N136" s="498"/>
      <c r="O136" s="498"/>
      <c r="P136" s="498"/>
      <c r="Q136" s="498"/>
      <c r="R136" s="498"/>
      <c r="S136" s="498"/>
      <c r="T136" s="498"/>
      <c r="U136" s="498"/>
      <c r="V136" s="498"/>
      <c r="W136" s="498"/>
      <c r="X136" s="499"/>
    </row>
    <row r="137" spans="1:45" s="500" customFormat="1">
      <c r="A137" s="501">
        <f t="shared" si="20"/>
        <v>112</v>
      </c>
      <c r="B137" s="502" t="s">
        <v>839</v>
      </c>
      <c r="C137" s="511" t="s">
        <v>840</v>
      </c>
      <c r="D137" s="504" t="s">
        <v>666</v>
      </c>
      <c r="E137" s="505">
        <v>1</v>
      </c>
      <c r="F137" s="1137">
        <v>0</v>
      </c>
      <c r="G137" s="507">
        <f t="shared" si="19"/>
        <v>0</v>
      </c>
      <c r="H137" s="497"/>
      <c r="I137" s="490"/>
      <c r="J137" s="474"/>
      <c r="K137" s="474"/>
      <c r="L137" s="474"/>
      <c r="M137" s="498"/>
      <c r="N137" s="498"/>
      <c r="O137" s="498"/>
      <c r="P137" s="498"/>
      <c r="Q137" s="498"/>
      <c r="R137" s="498"/>
      <c r="S137" s="498"/>
      <c r="T137" s="498"/>
      <c r="U137" s="498"/>
      <c r="V137" s="498"/>
      <c r="W137" s="498"/>
      <c r="X137" s="499"/>
    </row>
    <row r="138" spans="1:45" s="500" customFormat="1">
      <c r="A138" s="501">
        <f t="shared" si="20"/>
        <v>113</v>
      </c>
      <c r="B138" s="502" t="s">
        <v>841</v>
      </c>
      <c r="C138" s="511" t="s">
        <v>842</v>
      </c>
      <c r="D138" s="504" t="s">
        <v>666</v>
      </c>
      <c r="E138" s="505">
        <v>1</v>
      </c>
      <c r="F138" s="1137">
        <v>0</v>
      </c>
      <c r="G138" s="507">
        <f t="shared" si="19"/>
        <v>0</v>
      </c>
      <c r="H138" s="497"/>
      <c r="I138" s="490"/>
      <c r="J138" s="474"/>
      <c r="K138" s="474"/>
      <c r="L138" s="474"/>
      <c r="M138" s="498"/>
      <c r="N138" s="498"/>
      <c r="O138" s="498"/>
      <c r="P138" s="498"/>
      <c r="Q138" s="498"/>
      <c r="R138" s="498"/>
      <c r="S138" s="498"/>
      <c r="T138" s="498"/>
      <c r="U138" s="498"/>
      <c r="V138" s="498"/>
      <c r="W138" s="498"/>
      <c r="X138" s="499"/>
    </row>
    <row r="139" spans="1:45" s="500" customFormat="1">
      <c r="A139" s="494"/>
      <c r="B139" s="512" t="s">
        <v>669</v>
      </c>
      <c r="C139" s="513" t="s">
        <v>843</v>
      </c>
      <c r="D139" s="494"/>
      <c r="E139" s="505"/>
      <c r="F139" s="515">
        <f>SUM(G74:G136)</f>
        <v>0</v>
      </c>
      <c r="G139" s="516">
        <f>SUM(G74:G138)</f>
        <v>0</v>
      </c>
      <c r="H139" s="497"/>
      <c r="I139" s="490"/>
      <c r="J139" s="474"/>
      <c r="K139" s="474"/>
      <c r="L139" s="474"/>
      <c r="M139" s="498"/>
      <c r="N139" s="498"/>
      <c r="O139" s="498"/>
      <c r="P139" s="498"/>
      <c r="Q139" s="498"/>
      <c r="R139" s="498"/>
      <c r="S139" s="498"/>
      <c r="T139" s="498"/>
      <c r="U139" s="498"/>
      <c r="V139" s="498"/>
      <c r="W139" s="498"/>
      <c r="X139" s="499"/>
    </row>
    <row r="140" spans="1:45" s="500" customFormat="1">
      <c r="A140" s="491" t="s">
        <v>110</v>
      </c>
      <c r="B140" s="492" t="s">
        <v>603</v>
      </c>
      <c r="C140" s="493" t="s">
        <v>844</v>
      </c>
      <c r="D140" s="494"/>
      <c r="E140" s="505">
        <v>0</v>
      </c>
      <c r="F140" s="517"/>
      <c r="G140" s="518"/>
      <c r="H140" s="497"/>
      <c r="I140" s="490"/>
      <c r="J140" s="474"/>
      <c r="K140" s="474"/>
      <c r="L140" s="474"/>
      <c r="M140" s="498"/>
      <c r="N140" s="498"/>
      <c r="O140" s="498"/>
      <c r="P140" s="498"/>
      <c r="Q140" s="498"/>
      <c r="R140" s="498"/>
      <c r="S140" s="498"/>
      <c r="T140" s="498"/>
      <c r="U140" s="498"/>
      <c r="V140" s="498"/>
      <c r="W140" s="498"/>
      <c r="X140" s="499"/>
    </row>
    <row r="141" spans="1:45" s="500" customFormat="1">
      <c r="A141" s="501"/>
      <c r="B141" s="502"/>
      <c r="C141" s="493" t="s">
        <v>845</v>
      </c>
      <c r="D141" s="494"/>
      <c r="E141" s="505"/>
      <c r="F141" s="517"/>
      <c r="G141" s="518"/>
      <c r="H141" s="497"/>
      <c r="I141" s="490"/>
      <c r="J141" s="474"/>
      <c r="K141" s="474"/>
      <c r="L141" s="474"/>
      <c r="M141" s="498"/>
      <c r="N141" s="498"/>
      <c r="O141" s="498"/>
      <c r="P141" s="498"/>
      <c r="Q141" s="498"/>
      <c r="R141" s="498"/>
      <c r="S141" s="498"/>
      <c r="T141" s="498"/>
      <c r="U141" s="498"/>
      <c r="V141" s="498"/>
      <c r="W141" s="498"/>
      <c r="X141" s="499"/>
    </row>
    <row r="142" spans="1:45" s="431" customFormat="1" ht="78.75">
      <c r="A142" s="501">
        <f>A138+1</f>
        <v>114</v>
      </c>
      <c r="B142" s="502" t="s">
        <v>846</v>
      </c>
      <c r="C142" s="511" t="s">
        <v>847</v>
      </c>
      <c r="D142" s="504" t="s">
        <v>136</v>
      </c>
      <c r="E142" s="505">
        <v>2340</v>
      </c>
      <c r="F142" s="1138">
        <v>0</v>
      </c>
      <c r="G142" s="521">
        <f t="shared" ref="G142:G161" si="21">E142*F142</f>
        <v>0</v>
      </c>
      <c r="H142" s="525" t="s">
        <v>848</v>
      </c>
      <c r="I142" s="526"/>
      <c r="AO142" s="527"/>
      <c r="AP142" s="527"/>
      <c r="AQ142" s="527"/>
      <c r="AR142" s="527"/>
      <c r="AS142" s="527"/>
    </row>
    <row r="143" spans="1:45" s="431" customFormat="1" ht="22.5">
      <c r="A143" s="501">
        <f>A142+1</f>
        <v>115</v>
      </c>
      <c r="B143" s="502" t="s">
        <v>849</v>
      </c>
      <c r="C143" s="511" t="s">
        <v>850</v>
      </c>
      <c r="D143" s="504" t="s">
        <v>225</v>
      </c>
      <c r="E143" s="505">
        <v>60</v>
      </c>
      <c r="F143" s="1138">
        <v>0</v>
      </c>
      <c r="G143" s="521">
        <f t="shared" si="21"/>
        <v>0</v>
      </c>
      <c r="H143" s="528"/>
      <c r="I143" s="529"/>
      <c r="AO143" s="527"/>
      <c r="AP143" s="527"/>
      <c r="AQ143" s="527"/>
      <c r="AR143" s="527"/>
      <c r="AS143" s="527"/>
    </row>
    <row r="144" spans="1:45" s="431" customFormat="1" ht="33.75">
      <c r="A144" s="501">
        <f t="shared" ref="A144:A163" si="22">A143+1</f>
        <v>116</v>
      </c>
      <c r="B144" s="502" t="s">
        <v>851</v>
      </c>
      <c r="C144" s="511" t="s">
        <v>852</v>
      </c>
      <c r="D144" s="504" t="s">
        <v>853</v>
      </c>
      <c r="E144" s="505">
        <v>321</v>
      </c>
      <c r="F144" s="1138">
        <v>0</v>
      </c>
      <c r="G144" s="521">
        <f t="shared" si="21"/>
        <v>0</v>
      </c>
      <c r="H144" s="528"/>
      <c r="I144" s="529"/>
      <c r="AO144" s="527"/>
      <c r="AP144" s="527"/>
      <c r="AQ144" s="527"/>
      <c r="AR144" s="527"/>
      <c r="AS144" s="527"/>
    </row>
    <row r="145" spans="1:45" s="431" customFormat="1">
      <c r="A145" s="501">
        <f t="shared" si="22"/>
        <v>117</v>
      </c>
      <c r="B145" s="502" t="s">
        <v>854</v>
      </c>
      <c r="C145" s="511" t="s">
        <v>855</v>
      </c>
      <c r="D145" s="504" t="s">
        <v>225</v>
      </c>
      <c r="E145" s="505">
        <v>1</v>
      </c>
      <c r="F145" s="1138">
        <v>0</v>
      </c>
      <c r="G145" s="521">
        <f t="shared" si="21"/>
        <v>0</v>
      </c>
      <c r="H145" s="528"/>
      <c r="I145" s="529"/>
      <c r="AO145" s="527"/>
      <c r="AP145" s="527"/>
      <c r="AQ145" s="527"/>
      <c r="AR145" s="527"/>
      <c r="AS145" s="527"/>
    </row>
    <row r="146" spans="1:45" s="431" customFormat="1">
      <c r="A146" s="501">
        <f t="shared" si="22"/>
        <v>118</v>
      </c>
      <c r="B146" s="502" t="s">
        <v>856</v>
      </c>
      <c r="C146" s="511" t="s">
        <v>857</v>
      </c>
      <c r="D146" s="504" t="s">
        <v>225</v>
      </c>
      <c r="E146" s="505">
        <v>1</v>
      </c>
      <c r="F146" s="1138">
        <v>0</v>
      </c>
      <c r="G146" s="521">
        <f t="shared" si="21"/>
        <v>0</v>
      </c>
      <c r="H146" s="528"/>
      <c r="I146" s="529"/>
      <c r="AO146" s="527"/>
      <c r="AP146" s="527"/>
      <c r="AQ146" s="527"/>
      <c r="AR146" s="527"/>
      <c r="AS146" s="527"/>
    </row>
    <row r="147" spans="1:45" s="431" customFormat="1">
      <c r="A147" s="501">
        <f t="shared" si="22"/>
        <v>119</v>
      </c>
      <c r="B147" s="502" t="s">
        <v>858</v>
      </c>
      <c r="C147" s="511" t="s">
        <v>859</v>
      </c>
      <c r="D147" s="504" t="s">
        <v>225</v>
      </c>
      <c r="E147" s="505">
        <v>1</v>
      </c>
      <c r="F147" s="1138">
        <v>0</v>
      </c>
      <c r="G147" s="521">
        <f t="shared" si="21"/>
        <v>0</v>
      </c>
      <c r="H147" s="528"/>
      <c r="I147" s="529"/>
      <c r="AO147" s="527"/>
      <c r="AP147" s="527"/>
      <c r="AQ147" s="527"/>
      <c r="AR147" s="527"/>
      <c r="AS147" s="527"/>
    </row>
    <row r="148" spans="1:45" s="431" customFormat="1" ht="45">
      <c r="A148" s="501">
        <f t="shared" si="22"/>
        <v>120</v>
      </c>
      <c r="B148" s="502" t="s">
        <v>860</v>
      </c>
      <c r="C148" s="511" t="s">
        <v>861</v>
      </c>
      <c r="D148" s="504" t="s">
        <v>225</v>
      </c>
      <c r="E148" s="505">
        <v>3</v>
      </c>
      <c r="F148" s="1138">
        <v>0</v>
      </c>
      <c r="G148" s="521">
        <f>E148*F148</f>
        <v>0</v>
      </c>
      <c r="H148" s="528"/>
      <c r="I148" s="529"/>
      <c r="AO148" s="527"/>
      <c r="AP148" s="527"/>
      <c r="AQ148" s="527"/>
      <c r="AR148" s="527"/>
      <c r="AS148" s="527"/>
    </row>
    <row r="149" spans="1:45" s="431" customFormat="1">
      <c r="A149" s="501">
        <f t="shared" si="22"/>
        <v>121</v>
      </c>
      <c r="B149" s="502" t="s">
        <v>862</v>
      </c>
      <c r="C149" s="511" t="s">
        <v>863</v>
      </c>
      <c r="D149" s="504" t="s">
        <v>225</v>
      </c>
      <c r="E149" s="505">
        <f>E145*5+E146*8+E147*12</f>
        <v>25</v>
      </c>
      <c r="F149" s="1138">
        <v>0</v>
      </c>
      <c r="G149" s="521">
        <f t="shared" si="21"/>
        <v>0</v>
      </c>
      <c r="H149" s="528"/>
      <c r="I149" s="529"/>
      <c r="AO149" s="527"/>
      <c r="AP149" s="527"/>
      <c r="AQ149" s="527"/>
      <c r="AR149" s="527"/>
      <c r="AS149" s="527"/>
    </row>
    <row r="150" spans="1:45" s="431" customFormat="1">
      <c r="A150" s="501">
        <f t="shared" si="22"/>
        <v>122</v>
      </c>
      <c r="B150" s="502" t="s">
        <v>864</v>
      </c>
      <c r="C150" s="511" t="s">
        <v>865</v>
      </c>
      <c r="D150" s="504" t="s">
        <v>225</v>
      </c>
      <c r="E150" s="505">
        <v>3</v>
      </c>
      <c r="F150" s="1138">
        <v>0</v>
      </c>
      <c r="G150" s="521">
        <f>E150*F150</f>
        <v>0</v>
      </c>
      <c r="H150" s="528"/>
      <c r="I150" s="529"/>
      <c r="AO150" s="527"/>
      <c r="AP150" s="527"/>
      <c r="AQ150" s="527"/>
      <c r="AR150" s="527"/>
      <c r="AS150" s="527"/>
    </row>
    <row r="151" spans="1:45" s="431" customFormat="1" ht="22.5">
      <c r="A151" s="501">
        <f t="shared" si="22"/>
        <v>123</v>
      </c>
      <c r="B151" s="502" t="s">
        <v>866</v>
      </c>
      <c r="C151" s="511" t="s">
        <v>867</v>
      </c>
      <c r="D151" s="504" t="s">
        <v>225</v>
      </c>
      <c r="E151" s="505">
        <v>3</v>
      </c>
      <c r="F151" s="1138">
        <v>0</v>
      </c>
      <c r="G151" s="521">
        <f>E151*F151</f>
        <v>0</v>
      </c>
      <c r="H151" s="528"/>
      <c r="I151" s="529"/>
      <c r="AO151" s="527"/>
      <c r="AP151" s="527"/>
      <c r="AQ151" s="527"/>
      <c r="AR151" s="527"/>
      <c r="AS151" s="527"/>
    </row>
    <row r="152" spans="1:45" s="431" customFormat="1">
      <c r="A152" s="501">
        <f t="shared" si="22"/>
        <v>124</v>
      </c>
      <c r="B152" s="502" t="s">
        <v>868</v>
      </c>
      <c r="C152" s="511" t="s">
        <v>869</v>
      </c>
      <c r="D152" s="504" t="s">
        <v>225</v>
      </c>
      <c r="E152" s="505">
        <v>3</v>
      </c>
      <c r="F152" s="1138">
        <v>0</v>
      </c>
      <c r="G152" s="521">
        <f>E152*F152</f>
        <v>0</v>
      </c>
      <c r="H152" s="528"/>
      <c r="I152" s="529"/>
      <c r="AO152" s="527"/>
      <c r="AP152" s="527"/>
      <c r="AQ152" s="527"/>
      <c r="AR152" s="527"/>
      <c r="AS152" s="527"/>
    </row>
    <row r="153" spans="1:45" s="431" customFormat="1" ht="33.75">
      <c r="A153" s="501">
        <f t="shared" si="22"/>
        <v>125</v>
      </c>
      <c r="B153" s="502" t="s">
        <v>870</v>
      </c>
      <c r="C153" s="511" t="s">
        <v>871</v>
      </c>
      <c r="D153" s="504" t="s">
        <v>225</v>
      </c>
      <c r="E153" s="505">
        <v>2</v>
      </c>
      <c r="F153" s="1138">
        <v>0</v>
      </c>
      <c r="G153" s="521">
        <f t="shared" si="21"/>
        <v>0</v>
      </c>
      <c r="H153" s="528"/>
      <c r="I153" s="529"/>
      <c r="AO153" s="527"/>
      <c r="AP153" s="527"/>
      <c r="AQ153" s="527"/>
      <c r="AR153" s="527"/>
      <c r="AS153" s="527"/>
    </row>
    <row r="154" spans="1:45" s="431" customFormat="1" ht="33.75">
      <c r="A154" s="501">
        <f t="shared" si="22"/>
        <v>126</v>
      </c>
      <c r="B154" s="502" t="s">
        <v>872</v>
      </c>
      <c r="C154" s="511" t="s">
        <v>873</v>
      </c>
      <c r="D154" s="504" t="s">
        <v>225</v>
      </c>
      <c r="E154" s="505">
        <v>1</v>
      </c>
      <c r="F154" s="1138">
        <v>0</v>
      </c>
      <c r="G154" s="521">
        <f t="shared" si="21"/>
        <v>0</v>
      </c>
      <c r="H154" s="528"/>
      <c r="I154" s="529"/>
      <c r="AO154" s="527"/>
      <c r="AP154" s="527"/>
      <c r="AQ154" s="527"/>
      <c r="AR154" s="527"/>
      <c r="AS154" s="527"/>
    </row>
    <row r="155" spans="1:45" s="431" customFormat="1">
      <c r="A155" s="501">
        <f t="shared" si="22"/>
        <v>127</v>
      </c>
      <c r="B155" s="502" t="s">
        <v>874</v>
      </c>
      <c r="C155" s="511" t="s">
        <v>875</v>
      </c>
      <c r="D155" s="504" t="s">
        <v>136</v>
      </c>
      <c r="E155" s="505">
        <v>30</v>
      </c>
      <c r="F155" s="1138">
        <v>0</v>
      </c>
      <c r="G155" s="521">
        <f t="shared" si="21"/>
        <v>0</v>
      </c>
      <c r="H155" s="528"/>
      <c r="I155" s="529"/>
      <c r="AO155" s="527"/>
      <c r="AP155" s="527"/>
      <c r="AQ155" s="527"/>
      <c r="AR155" s="527"/>
      <c r="AS155" s="527"/>
    </row>
    <row r="156" spans="1:45" s="431" customFormat="1">
      <c r="A156" s="501">
        <f t="shared" si="22"/>
        <v>128</v>
      </c>
      <c r="B156" s="502" t="s">
        <v>876</v>
      </c>
      <c r="C156" s="511" t="s">
        <v>877</v>
      </c>
      <c r="D156" s="504" t="s">
        <v>878</v>
      </c>
      <c r="E156" s="505">
        <v>62</v>
      </c>
      <c r="F156" s="1138">
        <v>0</v>
      </c>
      <c r="G156" s="521">
        <f t="shared" si="21"/>
        <v>0</v>
      </c>
      <c r="H156" s="528"/>
      <c r="I156" s="529"/>
      <c r="AO156" s="527"/>
      <c r="AP156" s="527"/>
      <c r="AQ156" s="527"/>
      <c r="AR156" s="527"/>
      <c r="AS156" s="527"/>
    </row>
    <row r="157" spans="1:45" s="431" customFormat="1">
      <c r="A157" s="501">
        <f t="shared" si="22"/>
        <v>129</v>
      </c>
      <c r="B157" s="502" t="s">
        <v>879</v>
      </c>
      <c r="C157" s="511" t="s">
        <v>880</v>
      </c>
      <c r="D157" s="504" t="s">
        <v>136</v>
      </c>
      <c r="E157" s="505">
        <v>30</v>
      </c>
      <c r="F157" s="1138">
        <v>0</v>
      </c>
      <c r="G157" s="521">
        <f t="shared" si="21"/>
        <v>0</v>
      </c>
      <c r="H157" s="528"/>
      <c r="I157" s="529"/>
      <c r="AO157" s="527"/>
      <c r="AP157" s="527"/>
      <c r="AQ157" s="527"/>
      <c r="AR157" s="527"/>
      <c r="AS157" s="527"/>
    </row>
    <row r="158" spans="1:45" s="431" customFormat="1">
      <c r="A158" s="501">
        <f t="shared" si="22"/>
        <v>130</v>
      </c>
      <c r="B158" s="502" t="s">
        <v>881</v>
      </c>
      <c r="C158" s="511" t="s">
        <v>882</v>
      </c>
      <c r="D158" s="504" t="s">
        <v>114</v>
      </c>
      <c r="E158" s="505">
        <v>5</v>
      </c>
      <c r="F158" s="1138">
        <v>0</v>
      </c>
      <c r="G158" s="521">
        <f t="shared" si="21"/>
        <v>0</v>
      </c>
      <c r="H158" s="528"/>
      <c r="I158" s="529"/>
      <c r="AO158" s="527"/>
      <c r="AP158" s="527"/>
      <c r="AQ158" s="527"/>
      <c r="AR158" s="527"/>
      <c r="AS158" s="527"/>
    </row>
    <row r="159" spans="1:45" s="431" customFormat="1">
      <c r="A159" s="501">
        <f t="shared" si="22"/>
        <v>131</v>
      </c>
      <c r="B159" s="502" t="s">
        <v>883</v>
      </c>
      <c r="C159" s="511" t="s">
        <v>884</v>
      </c>
      <c r="D159" s="504" t="s">
        <v>136</v>
      </c>
      <c r="E159" s="505">
        <v>296</v>
      </c>
      <c r="F159" s="1138">
        <v>0</v>
      </c>
      <c r="G159" s="521">
        <f t="shared" si="21"/>
        <v>0</v>
      </c>
      <c r="H159" s="528"/>
      <c r="I159" s="529"/>
      <c r="AO159" s="527"/>
      <c r="AP159" s="527"/>
      <c r="AQ159" s="527"/>
      <c r="AR159" s="527"/>
      <c r="AS159" s="527"/>
    </row>
    <row r="160" spans="1:45" s="431" customFormat="1" ht="22.5">
      <c r="A160" s="501">
        <f t="shared" si="22"/>
        <v>132</v>
      </c>
      <c r="B160" s="502" t="s">
        <v>885</v>
      </c>
      <c r="C160" s="511" t="s">
        <v>886</v>
      </c>
      <c r="D160" s="504" t="s">
        <v>114</v>
      </c>
      <c r="E160" s="505">
        <v>4</v>
      </c>
      <c r="F160" s="1138">
        <v>0</v>
      </c>
      <c r="G160" s="521">
        <f t="shared" si="21"/>
        <v>0</v>
      </c>
      <c r="H160" s="528"/>
      <c r="I160" s="529"/>
      <c r="AO160" s="527"/>
      <c r="AP160" s="527"/>
      <c r="AQ160" s="527"/>
      <c r="AR160" s="527"/>
      <c r="AS160" s="527"/>
    </row>
    <row r="161" spans="1:45" s="431" customFormat="1">
      <c r="A161" s="501">
        <f t="shared" si="22"/>
        <v>133</v>
      </c>
      <c r="B161" s="502" t="s">
        <v>887</v>
      </c>
      <c r="C161" s="511" t="s">
        <v>888</v>
      </c>
      <c r="D161" s="504" t="s">
        <v>225</v>
      </c>
      <c r="E161" s="505">
        <v>60</v>
      </c>
      <c r="F161" s="1138">
        <v>0</v>
      </c>
      <c r="G161" s="521">
        <f t="shared" si="21"/>
        <v>0</v>
      </c>
      <c r="H161" s="528"/>
      <c r="I161" s="529"/>
      <c r="AO161" s="527"/>
      <c r="AP161" s="527"/>
      <c r="AQ161" s="527"/>
      <c r="AR161" s="527"/>
      <c r="AS161" s="527"/>
    </row>
    <row r="162" spans="1:45" s="500" customFormat="1">
      <c r="A162" s="501">
        <f t="shared" si="22"/>
        <v>134</v>
      </c>
      <c r="B162" s="502" t="s">
        <v>889</v>
      </c>
      <c r="C162" s="511" t="s">
        <v>890</v>
      </c>
      <c r="D162" s="504" t="s">
        <v>891</v>
      </c>
      <c r="E162" s="505">
        <v>12</v>
      </c>
      <c r="F162" s="1138">
        <v>0</v>
      </c>
      <c r="G162" s="521">
        <f>E162*F162</f>
        <v>0</v>
      </c>
      <c r="H162" s="497"/>
      <c r="I162" s="490"/>
      <c r="J162" s="474"/>
      <c r="K162" s="474"/>
      <c r="L162" s="474"/>
      <c r="M162" s="498"/>
      <c r="N162" s="498"/>
      <c r="O162" s="498"/>
      <c r="P162" s="498"/>
      <c r="Q162" s="498"/>
      <c r="R162" s="498"/>
      <c r="S162" s="498"/>
      <c r="T162" s="498"/>
      <c r="U162" s="498"/>
      <c r="V162" s="498"/>
      <c r="W162" s="498"/>
      <c r="X162" s="499"/>
    </row>
    <row r="163" spans="1:45" s="500" customFormat="1">
      <c r="A163" s="501">
        <f t="shared" si="22"/>
        <v>135</v>
      </c>
      <c r="B163" s="502" t="s">
        <v>892</v>
      </c>
      <c r="C163" s="511" t="s">
        <v>893</v>
      </c>
      <c r="D163" s="504" t="s">
        <v>225</v>
      </c>
      <c r="E163" s="505">
        <v>4</v>
      </c>
      <c r="F163" s="1138">
        <v>0</v>
      </c>
      <c r="G163" s="521">
        <f>E163*F163</f>
        <v>0</v>
      </c>
      <c r="H163" s="497"/>
      <c r="I163" s="490"/>
      <c r="J163" s="474"/>
      <c r="K163" s="474"/>
      <c r="L163" s="474"/>
      <c r="M163" s="498"/>
      <c r="N163" s="498"/>
      <c r="O163" s="498"/>
      <c r="P163" s="498"/>
      <c r="Q163" s="498"/>
      <c r="R163" s="498"/>
      <c r="S163" s="498"/>
      <c r="T163" s="498"/>
      <c r="U163" s="498"/>
      <c r="V163" s="498"/>
      <c r="W163" s="498"/>
      <c r="X163" s="499"/>
    </row>
    <row r="164" spans="1:45" s="500" customFormat="1" ht="13.5" thickBot="1">
      <c r="A164" s="501"/>
      <c r="B164" s="502"/>
      <c r="C164" s="493" t="s">
        <v>894</v>
      </c>
      <c r="D164" s="504"/>
      <c r="E164" s="505">
        <v>0</v>
      </c>
      <c r="F164" s="506"/>
      <c r="G164" s="507"/>
      <c r="H164" s="530"/>
      <c r="I164" s="531" t="s">
        <v>895</v>
      </c>
      <c r="J164" s="532" t="s">
        <v>896</v>
      </c>
      <c r="K164" s="532"/>
      <c r="M164" s="533"/>
      <c r="N164" s="534"/>
      <c r="O164" s="534"/>
      <c r="P164" s="535"/>
      <c r="Q164" s="533"/>
      <c r="R164" s="534"/>
      <c r="S164" s="534"/>
      <c r="T164" s="535"/>
      <c r="U164" s="533"/>
      <c r="V164" s="534"/>
      <c r="W164" s="534"/>
      <c r="X164" s="536"/>
    </row>
    <row r="165" spans="1:45" s="500" customFormat="1" ht="33.75">
      <c r="A165" s="501">
        <f>A163+1</f>
        <v>136</v>
      </c>
      <c r="B165" s="502" t="s">
        <v>897</v>
      </c>
      <c r="C165" s="537" t="s">
        <v>898</v>
      </c>
      <c r="D165" s="504" t="s">
        <v>114</v>
      </c>
      <c r="E165" s="505">
        <v>4</v>
      </c>
      <c r="F165" s="1137">
        <v>0</v>
      </c>
      <c r="G165" s="507">
        <f t="shared" ref="G165:G172" si="23">E165*F165</f>
        <v>0</v>
      </c>
      <c r="H165" s="538"/>
      <c r="I165" s="539">
        <v>7000</v>
      </c>
      <c r="J165" s="540">
        <v>1000</v>
      </c>
      <c r="K165" s="540"/>
      <c r="L165" s="474"/>
      <c r="M165" s="541"/>
      <c r="N165" s="498"/>
      <c r="O165" s="542"/>
      <c r="P165" s="543"/>
      <c r="Q165" s="541"/>
      <c r="R165" s="498"/>
      <c r="S165" s="542"/>
      <c r="T165" s="543"/>
      <c r="U165" s="541"/>
      <c r="V165" s="498"/>
      <c r="W165" s="542"/>
      <c r="X165" s="543"/>
    </row>
    <row r="166" spans="1:45" s="500" customFormat="1" ht="33.75">
      <c r="A166" s="501">
        <f>A165+1</f>
        <v>137</v>
      </c>
      <c r="B166" s="502" t="s">
        <v>899</v>
      </c>
      <c r="C166" s="537" t="s">
        <v>900</v>
      </c>
      <c r="D166" s="504" t="s">
        <v>114</v>
      </c>
      <c r="E166" s="505">
        <v>1</v>
      </c>
      <c r="F166" s="1137">
        <v>0</v>
      </c>
      <c r="G166" s="507">
        <f t="shared" si="23"/>
        <v>0</v>
      </c>
      <c r="H166" s="538"/>
      <c r="I166" s="539">
        <f>317*10</f>
        <v>3170</v>
      </c>
      <c r="J166" s="540">
        <v>1000</v>
      </c>
      <c r="K166" s="540"/>
      <c r="L166" s="474"/>
      <c r="M166" s="541"/>
      <c r="N166" s="498"/>
      <c r="O166" s="542"/>
      <c r="P166" s="543"/>
      <c r="Q166" s="541"/>
      <c r="R166" s="498"/>
      <c r="S166" s="542"/>
      <c r="T166" s="543"/>
      <c r="U166" s="541"/>
      <c r="V166" s="498"/>
      <c r="W166" s="542"/>
      <c r="X166" s="543"/>
    </row>
    <row r="167" spans="1:45" s="500" customFormat="1" ht="33.75">
      <c r="A167" s="501">
        <f t="shared" ref="A167:A172" si="24">A166+1</f>
        <v>138</v>
      </c>
      <c r="B167" s="502" t="s">
        <v>901</v>
      </c>
      <c r="C167" s="537" t="s">
        <v>902</v>
      </c>
      <c r="D167" s="504" t="s">
        <v>114</v>
      </c>
      <c r="E167" s="505">
        <v>1</v>
      </c>
      <c r="F167" s="1137">
        <v>0</v>
      </c>
      <c r="G167" s="507">
        <f t="shared" si="23"/>
        <v>0</v>
      </c>
      <c r="H167" s="538"/>
      <c r="I167" s="539">
        <f>317*15</f>
        <v>4755</v>
      </c>
      <c r="J167" s="540">
        <v>1000</v>
      </c>
      <c r="K167" s="540"/>
      <c r="L167" s="474"/>
      <c r="M167" s="541"/>
      <c r="N167" s="498"/>
      <c r="O167" s="542"/>
      <c r="P167" s="543"/>
      <c r="Q167" s="541"/>
      <c r="R167" s="498"/>
      <c r="S167" s="542"/>
      <c r="T167" s="543"/>
      <c r="U167" s="541"/>
      <c r="V167" s="498"/>
      <c r="W167" s="542"/>
      <c r="X167" s="543"/>
    </row>
    <row r="168" spans="1:45" s="500" customFormat="1" ht="33.75">
      <c r="A168" s="501">
        <f t="shared" si="24"/>
        <v>139</v>
      </c>
      <c r="B168" s="502" t="s">
        <v>903</v>
      </c>
      <c r="C168" s="537" t="s">
        <v>904</v>
      </c>
      <c r="D168" s="504" t="s">
        <v>114</v>
      </c>
      <c r="E168" s="505">
        <v>3</v>
      </c>
      <c r="F168" s="1137">
        <v>0</v>
      </c>
      <c r="G168" s="507">
        <f t="shared" si="23"/>
        <v>0</v>
      </c>
      <c r="H168" s="538"/>
      <c r="I168" s="539">
        <f>317*17</f>
        <v>5389</v>
      </c>
      <c r="J168" s="540">
        <v>1000</v>
      </c>
      <c r="K168" s="540"/>
      <c r="L168" s="474"/>
      <c r="M168" s="541"/>
      <c r="N168" s="498"/>
      <c r="O168" s="542"/>
      <c r="P168" s="543"/>
      <c r="Q168" s="541"/>
      <c r="R168" s="498"/>
      <c r="S168" s="542"/>
      <c r="T168" s="543"/>
      <c r="U168" s="541"/>
      <c r="V168" s="498"/>
      <c r="W168" s="542"/>
      <c r="X168" s="543"/>
    </row>
    <row r="169" spans="1:45" s="500" customFormat="1" ht="33.75">
      <c r="A169" s="501">
        <f t="shared" si="24"/>
        <v>140</v>
      </c>
      <c r="B169" s="502" t="s">
        <v>905</v>
      </c>
      <c r="C169" s="537" t="s">
        <v>906</v>
      </c>
      <c r="D169" s="504" t="s">
        <v>114</v>
      </c>
      <c r="E169" s="505">
        <v>5</v>
      </c>
      <c r="F169" s="1137">
        <v>0</v>
      </c>
      <c r="G169" s="507">
        <f t="shared" si="23"/>
        <v>0</v>
      </c>
      <c r="H169" s="538"/>
      <c r="I169" s="539">
        <f>317*20</f>
        <v>6340</v>
      </c>
      <c r="J169" s="540">
        <v>1000</v>
      </c>
      <c r="K169" s="540"/>
      <c r="L169" s="474"/>
      <c r="M169" s="541"/>
      <c r="N169" s="498"/>
      <c r="O169" s="542"/>
      <c r="P169" s="543"/>
      <c r="Q169" s="541"/>
      <c r="R169" s="498"/>
      <c r="S169" s="542"/>
      <c r="T169" s="543"/>
      <c r="U169" s="541"/>
      <c r="V169" s="498"/>
      <c r="W169" s="542"/>
      <c r="X169" s="543"/>
    </row>
    <row r="170" spans="1:45" s="500" customFormat="1" ht="33.75">
      <c r="A170" s="501">
        <f t="shared" si="24"/>
        <v>141</v>
      </c>
      <c r="B170" s="502" t="s">
        <v>907</v>
      </c>
      <c r="C170" s="537" t="s">
        <v>908</v>
      </c>
      <c r="D170" s="504" t="s">
        <v>114</v>
      </c>
      <c r="E170" s="505">
        <v>4</v>
      </c>
      <c r="F170" s="1137">
        <v>0</v>
      </c>
      <c r="G170" s="507">
        <f t="shared" si="23"/>
        <v>0</v>
      </c>
      <c r="H170" s="538"/>
      <c r="I170" s="539">
        <f>317*25</f>
        <v>7925</v>
      </c>
      <c r="J170" s="540">
        <v>1000</v>
      </c>
      <c r="K170" s="540"/>
      <c r="L170" s="474"/>
      <c r="M170" s="541"/>
      <c r="N170" s="498"/>
      <c r="O170" s="542"/>
      <c r="P170" s="543"/>
      <c r="Q170" s="541"/>
      <c r="R170" s="498"/>
      <c r="S170" s="542"/>
      <c r="T170" s="543"/>
      <c r="U170" s="541"/>
      <c r="V170" s="498"/>
      <c r="W170" s="542"/>
      <c r="X170" s="543"/>
    </row>
    <row r="171" spans="1:45" s="500" customFormat="1" ht="33.75">
      <c r="A171" s="501">
        <f t="shared" si="24"/>
        <v>142</v>
      </c>
      <c r="B171" s="502" t="s">
        <v>909</v>
      </c>
      <c r="C171" s="537" t="s">
        <v>910</v>
      </c>
      <c r="D171" s="504" t="s">
        <v>114</v>
      </c>
      <c r="E171" s="505">
        <v>2</v>
      </c>
      <c r="F171" s="1137">
        <v>0</v>
      </c>
      <c r="G171" s="507">
        <f t="shared" si="23"/>
        <v>0</v>
      </c>
      <c r="H171" s="538"/>
      <c r="I171" s="539">
        <f>348*20</f>
        <v>6960</v>
      </c>
      <c r="J171" s="540">
        <v>1000</v>
      </c>
      <c r="K171" s="540"/>
      <c r="L171" s="474"/>
      <c r="M171" s="541"/>
      <c r="N171" s="498"/>
      <c r="O171" s="542"/>
      <c r="P171" s="543"/>
      <c r="Q171" s="541"/>
      <c r="R171" s="498"/>
      <c r="S171" s="542"/>
      <c r="T171" s="543"/>
      <c r="U171" s="541"/>
      <c r="V171" s="498"/>
      <c r="W171" s="542"/>
      <c r="X171" s="543"/>
    </row>
    <row r="172" spans="1:45" s="500" customFormat="1" ht="33.75">
      <c r="A172" s="501">
        <f t="shared" si="24"/>
        <v>143</v>
      </c>
      <c r="B172" s="502" t="s">
        <v>911</v>
      </c>
      <c r="C172" s="537" t="s">
        <v>912</v>
      </c>
      <c r="D172" s="504" t="s">
        <v>114</v>
      </c>
      <c r="E172" s="505">
        <v>1</v>
      </c>
      <c r="F172" s="1137">
        <v>0</v>
      </c>
      <c r="G172" s="507">
        <f t="shared" si="23"/>
        <v>0</v>
      </c>
      <c r="H172" s="538"/>
      <c r="I172" s="539">
        <f>575*23</f>
        <v>13225</v>
      </c>
      <c r="J172" s="540">
        <v>1000</v>
      </c>
      <c r="K172" s="540"/>
      <c r="L172" s="474"/>
      <c r="M172" s="541"/>
      <c r="N172" s="498"/>
      <c r="O172" s="542"/>
      <c r="P172" s="543"/>
      <c r="Q172" s="541"/>
      <c r="R172" s="498"/>
      <c r="S172" s="542"/>
      <c r="T172" s="543"/>
      <c r="U172" s="541"/>
      <c r="V172" s="498"/>
      <c r="W172" s="542"/>
      <c r="X172" s="543"/>
    </row>
    <row r="173" spans="1:45" s="500" customFormat="1">
      <c r="A173" s="501"/>
      <c r="B173" s="502"/>
      <c r="C173" s="493" t="s">
        <v>913</v>
      </c>
      <c r="D173" s="504"/>
      <c r="E173" s="505">
        <v>0</v>
      </c>
      <c r="F173" s="1137">
        <v>0</v>
      </c>
      <c r="G173" s="507"/>
      <c r="H173" s="538"/>
      <c r="I173" s="539"/>
      <c r="J173" s="540"/>
      <c r="K173" s="540"/>
      <c r="L173" s="474"/>
      <c r="M173" s="541"/>
      <c r="N173" s="498"/>
      <c r="O173" s="542"/>
      <c r="P173" s="543"/>
      <c r="Q173" s="541"/>
      <c r="R173" s="498"/>
      <c r="S173" s="542"/>
      <c r="T173" s="543"/>
      <c r="U173" s="541"/>
      <c r="V173" s="498"/>
      <c r="W173" s="542"/>
      <c r="X173" s="543"/>
    </row>
    <row r="174" spans="1:45" s="500" customFormat="1" ht="22.5">
      <c r="A174" s="501">
        <f>A172+1</f>
        <v>144</v>
      </c>
      <c r="B174" s="502" t="s">
        <v>914</v>
      </c>
      <c r="C174" s="544" t="s">
        <v>915</v>
      </c>
      <c r="D174" s="504" t="s">
        <v>114</v>
      </c>
      <c r="E174" s="505">
        <v>6</v>
      </c>
      <c r="F174" s="1137">
        <v>0</v>
      </c>
      <c r="G174" s="507">
        <f>E174*F174</f>
        <v>0</v>
      </c>
      <c r="H174" s="511" t="s">
        <v>916</v>
      </c>
      <c r="I174" s="539">
        <v>1577</v>
      </c>
      <c r="J174" s="540">
        <v>1000</v>
      </c>
      <c r="K174" s="540"/>
      <c r="L174" s="474"/>
      <c r="M174" s="541"/>
      <c r="N174" s="498"/>
      <c r="O174" s="542"/>
      <c r="P174" s="543"/>
      <c r="Q174" s="541"/>
      <c r="R174" s="498"/>
      <c r="S174" s="542"/>
      <c r="T174" s="543"/>
      <c r="U174" s="541"/>
      <c r="V174" s="498"/>
      <c r="W174" s="542"/>
      <c r="X174" s="543"/>
    </row>
    <row r="175" spans="1:45" s="500" customFormat="1">
      <c r="A175" s="501"/>
      <c r="B175" s="502"/>
      <c r="C175" s="493" t="s">
        <v>917</v>
      </c>
      <c r="D175" s="504"/>
      <c r="E175" s="505"/>
      <c r="F175" s="506">
        <f>I175+J175</f>
        <v>0</v>
      </c>
      <c r="G175" s="507"/>
      <c r="H175" s="511" t="s">
        <v>916</v>
      </c>
      <c r="I175" s="539"/>
      <c r="J175" s="540"/>
      <c r="K175" s="540"/>
      <c r="L175" s="474"/>
      <c r="M175" s="541"/>
      <c r="N175" s="498"/>
      <c r="O175" s="542"/>
      <c r="P175" s="543"/>
      <c r="Q175" s="541"/>
      <c r="R175" s="498"/>
      <c r="S175" s="542"/>
      <c r="T175" s="543"/>
      <c r="U175" s="541"/>
      <c r="V175" s="498"/>
      <c r="W175" s="542"/>
      <c r="X175" s="543"/>
    </row>
    <row r="176" spans="1:45" s="500" customFormat="1" ht="90">
      <c r="A176" s="501">
        <f>A174+1</f>
        <v>145</v>
      </c>
      <c r="B176" s="502" t="s">
        <v>918</v>
      </c>
      <c r="C176" s="511" t="s">
        <v>919</v>
      </c>
      <c r="D176" s="504" t="s">
        <v>225</v>
      </c>
      <c r="E176" s="505">
        <v>25</v>
      </c>
      <c r="F176" s="1137">
        <v>0</v>
      </c>
      <c r="G176" s="507">
        <f>E176*F176</f>
        <v>0</v>
      </c>
      <c r="H176" s="509" t="s">
        <v>920</v>
      </c>
      <c r="I176" s="539">
        <v>5954</v>
      </c>
      <c r="J176" s="540">
        <v>2000</v>
      </c>
      <c r="K176" s="540"/>
      <c r="L176" s="474"/>
      <c r="M176" s="541"/>
      <c r="N176" s="498"/>
      <c r="O176" s="542"/>
      <c r="P176" s="543"/>
      <c r="Q176" s="541"/>
      <c r="R176" s="498"/>
      <c r="S176" s="542"/>
      <c r="T176" s="543"/>
      <c r="U176" s="541"/>
      <c r="V176" s="498"/>
      <c r="W176" s="542"/>
      <c r="X176" s="543"/>
    </row>
    <row r="177" spans="1:25" s="500" customFormat="1">
      <c r="A177" s="501"/>
      <c r="B177" s="502"/>
      <c r="C177" s="493" t="s">
        <v>921</v>
      </c>
      <c r="D177" s="504"/>
      <c r="E177" s="505"/>
      <c r="F177" s="506">
        <f>I177+J177</f>
        <v>0</v>
      </c>
      <c r="G177" s="507"/>
      <c r="H177" s="538"/>
      <c r="I177" s="539"/>
      <c r="J177" s="540"/>
      <c r="K177" s="540"/>
      <c r="L177" s="474"/>
      <c r="M177" s="541"/>
      <c r="N177" s="498"/>
      <c r="O177" s="542"/>
      <c r="P177" s="543"/>
      <c r="Q177" s="541"/>
      <c r="R177" s="498"/>
      <c r="S177" s="542"/>
      <c r="T177" s="543"/>
      <c r="U177" s="541"/>
      <c r="V177" s="498"/>
      <c r="W177" s="542"/>
      <c r="X177" s="543"/>
    </row>
    <row r="178" spans="1:25" s="500" customFormat="1" ht="22.5">
      <c r="A178" s="501">
        <f>A176+1</f>
        <v>146</v>
      </c>
      <c r="B178" s="502" t="s">
        <v>922</v>
      </c>
      <c r="C178" s="511" t="s">
        <v>916</v>
      </c>
      <c r="D178" s="504" t="s">
        <v>225</v>
      </c>
      <c r="E178" s="505">
        <v>7</v>
      </c>
      <c r="F178" s="1137">
        <v>0</v>
      </c>
      <c r="G178" s="507">
        <f>E178*F178</f>
        <v>0</v>
      </c>
      <c r="H178" s="497" t="s">
        <v>923</v>
      </c>
      <c r="I178" s="539">
        <v>11372</v>
      </c>
      <c r="J178" s="540">
        <v>2000</v>
      </c>
      <c r="K178" s="540"/>
      <c r="L178" s="474"/>
      <c r="M178" s="541"/>
      <c r="N178" s="498"/>
      <c r="O178" s="542"/>
      <c r="P178" s="543"/>
      <c r="Q178" s="541"/>
      <c r="R178" s="498"/>
      <c r="S178" s="542"/>
      <c r="T178" s="543"/>
      <c r="U178" s="541"/>
      <c r="V178" s="498"/>
      <c r="W178" s="542"/>
      <c r="X178" s="543"/>
    </row>
    <row r="179" spans="1:25" s="500" customFormat="1" ht="22.5">
      <c r="A179" s="501">
        <f>A178+1</f>
        <v>147</v>
      </c>
      <c r="B179" s="502" t="s">
        <v>924</v>
      </c>
      <c r="C179" s="511" t="s">
        <v>916</v>
      </c>
      <c r="D179" s="504" t="s">
        <v>225</v>
      </c>
      <c r="E179" s="505">
        <v>1</v>
      </c>
      <c r="F179" s="1137">
        <v>0</v>
      </c>
      <c r="G179" s="507">
        <f>E179*F179</f>
        <v>0</v>
      </c>
      <c r="H179" s="497" t="s">
        <v>923</v>
      </c>
      <c r="I179" s="539">
        <v>16967</v>
      </c>
      <c r="J179" s="540">
        <v>2000</v>
      </c>
      <c r="K179" s="540"/>
      <c r="L179" s="474"/>
      <c r="M179" s="541"/>
      <c r="N179" s="498"/>
      <c r="O179" s="542"/>
      <c r="P179" s="543"/>
      <c r="Q179" s="541"/>
      <c r="R179" s="498"/>
      <c r="S179" s="542"/>
      <c r="T179" s="543"/>
      <c r="U179" s="541"/>
      <c r="V179" s="498"/>
      <c r="W179" s="542"/>
      <c r="X179" s="543"/>
    </row>
    <row r="180" spans="1:25" s="500" customFormat="1" ht="22.5">
      <c r="A180" s="501">
        <f>A179+1</f>
        <v>148</v>
      </c>
      <c r="B180" s="502" t="s">
        <v>925</v>
      </c>
      <c r="C180" s="511" t="s">
        <v>926</v>
      </c>
      <c r="D180" s="504" t="s">
        <v>225</v>
      </c>
      <c r="E180" s="505">
        <f>E178</f>
        <v>7</v>
      </c>
      <c r="F180" s="1137">
        <v>0</v>
      </c>
      <c r="G180" s="507">
        <f>E180*F180</f>
        <v>0</v>
      </c>
      <c r="H180" s="538"/>
      <c r="I180" s="539">
        <v>16967</v>
      </c>
      <c r="J180" s="540">
        <v>2000</v>
      </c>
      <c r="K180" s="540"/>
      <c r="L180" s="474"/>
      <c r="M180" s="541"/>
      <c r="N180" s="498"/>
      <c r="O180" s="542"/>
      <c r="P180" s="543"/>
      <c r="Q180" s="541"/>
      <c r="R180" s="498"/>
      <c r="S180" s="542"/>
      <c r="T180" s="543"/>
      <c r="U180" s="541"/>
      <c r="V180" s="498"/>
      <c r="W180" s="542"/>
      <c r="X180" s="543"/>
    </row>
    <row r="181" spans="1:25" s="500" customFormat="1" ht="22.5">
      <c r="A181" s="501">
        <f>A180+1</f>
        <v>149</v>
      </c>
      <c r="B181" s="502" t="s">
        <v>927</v>
      </c>
      <c r="C181" s="511" t="s">
        <v>928</v>
      </c>
      <c r="D181" s="504" t="s">
        <v>225</v>
      </c>
      <c r="E181" s="505">
        <f>E179</f>
        <v>1</v>
      </c>
      <c r="F181" s="1137">
        <v>0</v>
      </c>
      <c r="G181" s="507">
        <f>E181*F181</f>
        <v>0</v>
      </c>
      <c r="H181" s="538"/>
      <c r="I181" s="539">
        <v>16967</v>
      </c>
      <c r="J181" s="540">
        <v>2000</v>
      </c>
      <c r="K181" s="540"/>
      <c r="L181" s="474"/>
      <c r="M181" s="541"/>
      <c r="N181" s="498"/>
      <c r="O181" s="542"/>
      <c r="P181" s="543"/>
      <c r="Q181" s="541"/>
      <c r="R181" s="498"/>
      <c r="S181" s="542"/>
      <c r="T181" s="543"/>
      <c r="U181" s="541"/>
      <c r="V181" s="498"/>
      <c r="W181" s="542"/>
      <c r="X181" s="543"/>
    </row>
    <row r="182" spans="1:25" s="500" customFormat="1">
      <c r="A182" s="501">
        <f>A181+1</f>
        <v>150</v>
      </c>
      <c r="B182" s="502" t="s">
        <v>929</v>
      </c>
      <c r="C182" s="511" t="s">
        <v>930</v>
      </c>
      <c r="D182" s="504" t="s">
        <v>225</v>
      </c>
      <c r="E182" s="505">
        <f>E178</f>
        <v>7</v>
      </c>
      <c r="F182" s="1137">
        <v>0</v>
      </c>
      <c r="G182" s="507">
        <f>E182*F182</f>
        <v>0</v>
      </c>
      <c r="H182" s="497"/>
      <c r="I182" s="490"/>
      <c r="J182" s="474"/>
      <c r="K182" s="474"/>
      <c r="L182" s="474"/>
      <c r="M182" s="541"/>
      <c r="N182" s="498"/>
      <c r="O182" s="542"/>
      <c r="P182" s="543"/>
      <c r="Q182" s="541"/>
      <c r="R182" s="498"/>
      <c r="S182" s="542"/>
      <c r="T182" s="543"/>
      <c r="U182" s="541"/>
      <c r="V182" s="498"/>
      <c r="W182" s="542"/>
      <c r="X182" s="543"/>
    </row>
    <row r="183" spans="1:25" s="500" customFormat="1">
      <c r="A183" s="501"/>
      <c r="B183" s="502"/>
      <c r="C183" s="493" t="s">
        <v>931</v>
      </c>
      <c r="D183" s="504"/>
      <c r="E183" s="505"/>
      <c r="F183" s="506"/>
      <c r="G183" s="507"/>
      <c r="H183" s="497"/>
      <c r="I183" s="490"/>
      <c r="J183" s="474"/>
      <c r="K183" s="474"/>
      <c r="L183" s="474"/>
      <c r="M183" s="498"/>
      <c r="N183" s="498"/>
      <c r="O183" s="498"/>
      <c r="P183" s="498"/>
      <c r="Q183" s="498"/>
      <c r="R183" s="498"/>
      <c r="S183" s="498"/>
      <c r="T183" s="498"/>
      <c r="U183" s="498"/>
      <c r="V183" s="498"/>
      <c r="W183" s="498"/>
      <c r="X183" s="499"/>
    </row>
    <row r="184" spans="1:25" s="500" customFormat="1" ht="45">
      <c r="A184" s="501">
        <f>A182+1</f>
        <v>151</v>
      </c>
      <c r="B184" s="502" t="s">
        <v>932</v>
      </c>
      <c r="C184" s="545" t="s">
        <v>933</v>
      </c>
      <c r="D184" s="504" t="s">
        <v>114</v>
      </c>
      <c r="E184" s="505">
        <f>E176+E174+E172+E171+E170+E169+E168+E167+E166+E165</f>
        <v>52</v>
      </c>
      <c r="F184" s="1137">
        <v>0</v>
      </c>
      <c r="G184" s="507">
        <f t="shared" ref="G184:G191" si="25">E184*F184</f>
        <v>0</v>
      </c>
      <c r="H184" s="497"/>
      <c r="I184" s="490"/>
      <c r="J184" s="474"/>
      <c r="K184" s="474"/>
      <c r="L184" s="474"/>
      <c r="M184" s="498"/>
      <c r="N184" s="498"/>
      <c r="O184" s="498"/>
      <c r="P184" s="498"/>
      <c r="Q184" s="498"/>
      <c r="R184" s="498"/>
      <c r="S184" s="498"/>
      <c r="T184" s="498"/>
      <c r="U184" s="498"/>
      <c r="V184" s="498"/>
      <c r="W184" s="498"/>
      <c r="X184" s="499"/>
    </row>
    <row r="185" spans="1:25" s="552" customFormat="1" ht="45">
      <c r="A185" s="546">
        <f t="shared" ref="A185:A193" si="26">A184+1</f>
        <v>152</v>
      </c>
      <c r="B185" s="502" t="s">
        <v>934</v>
      </c>
      <c r="C185" s="511" t="s">
        <v>935</v>
      </c>
      <c r="D185" s="547" t="s">
        <v>114</v>
      </c>
      <c r="E185" s="548">
        <f>E178+E179</f>
        <v>8</v>
      </c>
      <c r="F185" s="1139">
        <v>0</v>
      </c>
      <c r="G185" s="549">
        <f>E185*F185</f>
        <v>0</v>
      </c>
      <c r="H185" s="550"/>
      <c r="I185" s="406"/>
      <c r="J185" s="551"/>
      <c r="K185" s="551"/>
      <c r="L185" s="551"/>
      <c r="M185" s="551"/>
      <c r="N185" s="551"/>
      <c r="O185" s="551"/>
      <c r="P185" s="551"/>
      <c r="Q185" s="551"/>
      <c r="R185" s="551"/>
      <c r="S185" s="551"/>
      <c r="T185" s="551"/>
      <c r="U185" s="551"/>
      <c r="V185" s="551"/>
      <c r="W185" s="551"/>
      <c r="X185" s="551"/>
      <c r="Y185" s="551"/>
    </row>
    <row r="186" spans="1:25" s="500" customFormat="1" ht="33.75">
      <c r="A186" s="546">
        <f t="shared" si="26"/>
        <v>153</v>
      </c>
      <c r="B186" s="502" t="s">
        <v>936</v>
      </c>
      <c r="C186" s="545" t="s">
        <v>937</v>
      </c>
      <c r="D186" s="504" t="s">
        <v>114</v>
      </c>
      <c r="E186" s="505">
        <f>SUM(E165:E172)</f>
        <v>21</v>
      </c>
      <c r="F186" s="1137">
        <v>0</v>
      </c>
      <c r="G186" s="507">
        <f t="shared" si="25"/>
        <v>0</v>
      </c>
      <c r="H186" s="497"/>
      <c r="I186" s="490"/>
      <c r="J186" s="474"/>
      <c r="K186" s="474"/>
      <c r="L186" s="474"/>
      <c r="M186" s="498"/>
      <c r="N186" s="498"/>
      <c r="O186" s="498"/>
      <c r="P186" s="498"/>
      <c r="Q186" s="498"/>
      <c r="R186" s="498"/>
      <c r="S186" s="498"/>
      <c r="T186" s="498"/>
      <c r="U186" s="498"/>
      <c r="V186" s="498"/>
      <c r="W186" s="498"/>
      <c r="X186" s="499"/>
    </row>
    <row r="187" spans="1:25" s="500" customFormat="1" ht="33.75">
      <c r="A187" s="546">
        <f t="shared" si="26"/>
        <v>154</v>
      </c>
      <c r="B187" s="502" t="s">
        <v>938</v>
      </c>
      <c r="C187" s="545" t="s">
        <v>939</v>
      </c>
      <c r="D187" s="504" t="s">
        <v>114</v>
      </c>
      <c r="E187" s="505">
        <f>E186</f>
        <v>21</v>
      </c>
      <c r="F187" s="1137">
        <v>0</v>
      </c>
      <c r="G187" s="507">
        <f t="shared" si="25"/>
        <v>0</v>
      </c>
      <c r="H187" s="497"/>
      <c r="I187" s="490"/>
      <c r="J187" s="474"/>
      <c r="K187" s="474"/>
      <c r="L187" s="474"/>
      <c r="M187" s="498"/>
      <c r="N187" s="498"/>
      <c r="O187" s="498"/>
      <c r="P187" s="498"/>
      <c r="Q187" s="498"/>
      <c r="R187" s="498"/>
      <c r="S187" s="498"/>
      <c r="T187" s="498"/>
      <c r="U187" s="498"/>
      <c r="V187" s="498"/>
      <c r="W187" s="498"/>
      <c r="X187" s="499"/>
    </row>
    <row r="188" spans="1:25" s="500" customFormat="1" ht="33.75">
      <c r="A188" s="546">
        <f t="shared" si="26"/>
        <v>155</v>
      </c>
      <c r="B188" s="502" t="s">
        <v>940</v>
      </c>
      <c r="C188" s="545" t="s">
        <v>941</v>
      </c>
      <c r="D188" s="504" t="s">
        <v>114</v>
      </c>
      <c r="E188" s="505">
        <f>E174</f>
        <v>6</v>
      </c>
      <c r="F188" s="1137">
        <v>0</v>
      </c>
      <c r="G188" s="507">
        <f>E188*F188</f>
        <v>0</v>
      </c>
      <c r="H188" s="497"/>
      <c r="I188" s="490"/>
      <c r="J188" s="474"/>
      <c r="K188" s="474"/>
      <c r="L188" s="474"/>
      <c r="M188" s="498"/>
      <c r="N188" s="498"/>
      <c r="O188" s="498"/>
      <c r="P188" s="498"/>
      <c r="Q188" s="498"/>
      <c r="R188" s="498"/>
      <c r="S188" s="498"/>
      <c r="T188" s="498"/>
      <c r="U188" s="498"/>
      <c r="V188" s="498"/>
      <c r="W188" s="498"/>
      <c r="X188" s="499"/>
    </row>
    <row r="189" spans="1:25" s="500" customFormat="1" ht="33.75">
      <c r="A189" s="546">
        <f t="shared" si="26"/>
        <v>156</v>
      </c>
      <c r="B189" s="502" t="s">
        <v>942</v>
      </c>
      <c r="C189" s="545" t="s">
        <v>943</v>
      </c>
      <c r="D189" s="504" t="s">
        <v>114</v>
      </c>
      <c r="E189" s="505">
        <f>E188</f>
        <v>6</v>
      </c>
      <c r="F189" s="1137">
        <v>0</v>
      </c>
      <c r="G189" s="507">
        <f>E189*F189</f>
        <v>0</v>
      </c>
      <c r="H189" s="497"/>
      <c r="I189" s="490"/>
      <c r="J189" s="474"/>
      <c r="K189" s="474"/>
      <c r="L189" s="474"/>
      <c r="M189" s="498"/>
      <c r="N189" s="498"/>
      <c r="O189" s="498"/>
      <c r="P189" s="498"/>
      <c r="Q189" s="498"/>
      <c r="R189" s="498"/>
      <c r="S189" s="498"/>
      <c r="T189" s="498"/>
      <c r="U189" s="498"/>
      <c r="V189" s="498"/>
      <c r="W189" s="498"/>
      <c r="X189" s="499"/>
    </row>
    <row r="190" spans="1:25" s="500" customFormat="1" ht="33.75">
      <c r="A190" s="546">
        <f t="shared" si="26"/>
        <v>157</v>
      </c>
      <c r="B190" s="502" t="s">
        <v>944</v>
      </c>
      <c r="C190" s="545" t="s">
        <v>945</v>
      </c>
      <c r="D190" s="504" t="s">
        <v>114</v>
      </c>
      <c r="E190" s="505">
        <f>E176+E178+E179</f>
        <v>33</v>
      </c>
      <c r="F190" s="1137">
        <v>0</v>
      </c>
      <c r="G190" s="507">
        <f t="shared" si="25"/>
        <v>0</v>
      </c>
      <c r="H190" s="497"/>
      <c r="I190" s="490"/>
      <c r="J190" s="474"/>
      <c r="K190" s="474"/>
      <c r="L190" s="474"/>
      <c r="M190" s="498"/>
      <c r="N190" s="498"/>
      <c r="O190" s="498"/>
      <c r="P190" s="498"/>
      <c r="Q190" s="498"/>
      <c r="R190" s="498"/>
      <c r="S190" s="498"/>
      <c r="T190" s="498"/>
      <c r="U190" s="498"/>
      <c r="V190" s="498"/>
      <c r="W190" s="498"/>
      <c r="X190" s="499"/>
    </row>
    <row r="191" spans="1:25" s="500" customFormat="1" ht="33.75">
      <c r="A191" s="546">
        <f t="shared" si="26"/>
        <v>158</v>
      </c>
      <c r="B191" s="502" t="s">
        <v>946</v>
      </c>
      <c r="C191" s="545" t="s">
        <v>947</v>
      </c>
      <c r="D191" s="504" t="s">
        <v>114</v>
      </c>
      <c r="E191" s="505">
        <f>E190</f>
        <v>33</v>
      </c>
      <c r="F191" s="1137">
        <v>0</v>
      </c>
      <c r="G191" s="507">
        <f t="shared" si="25"/>
        <v>0</v>
      </c>
      <c r="H191" s="497"/>
      <c r="I191" s="490"/>
      <c r="J191" s="474"/>
      <c r="K191" s="474"/>
      <c r="L191" s="474"/>
      <c r="M191" s="498"/>
      <c r="N191" s="498"/>
      <c r="O191" s="498"/>
      <c r="P191" s="498"/>
      <c r="Q191" s="498"/>
      <c r="R191" s="498"/>
      <c r="S191" s="498"/>
      <c r="T191" s="498"/>
      <c r="U191" s="498"/>
      <c r="V191" s="498"/>
      <c r="W191" s="498"/>
      <c r="X191" s="499"/>
    </row>
    <row r="192" spans="1:25" s="500" customFormat="1">
      <c r="A192" s="546">
        <f t="shared" si="26"/>
        <v>159</v>
      </c>
      <c r="B192" s="502" t="s">
        <v>948</v>
      </c>
      <c r="C192" s="511" t="s">
        <v>949</v>
      </c>
      <c r="D192" s="504" t="s">
        <v>666</v>
      </c>
      <c r="E192" s="505">
        <v>1</v>
      </c>
      <c r="F192" s="1137">
        <v>0</v>
      </c>
      <c r="G192" s="507">
        <f>E192*F192</f>
        <v>0</v>
      </c>
      <c r="H192" s="497"/>
      <c r="I192" s="490"/>
      <c r="J192" s="474"/>
      <c r="K192" s="474"/>
      <c r="L192" s="474"/>
      <c r="M192" s="498"/>
      <c r="N192" s="498"/>
      <c r="O192" s="498"/>
      <c r="P192" s="498"/>
      <c r="Q192" s="498"/>
      <c r="R192" s="498"/>
      <c r="S192" s="498"/>
      <c r="T192" s="498"/>
      <c r="U192" s="498"/>
      <c r="V192" s="498"/>
      <c r="W192" s="498"/>
      <c r="X192" s="499"/>
    </row>
    <row r="193" spans="1:24" s="500" customFormat="1">
      <c r="A193" s="546">
        <f t="shared" si="26"/>
        <v>160</v>
      </c>
      <c r="B193" s="502" t="s">
        <v>950</v>
      </c>
      <c r="C193" s="511" t="s">
        <v>745</v>
      </c>
      <c r="D193" s="504" t="s">
        <v>666</v>
      </c>
      <c r="E193" s="505">
        <v>1</v>
      </c>
      <c r="F193" s="1137">
        <v>0</v>
      </c>
      <c r="G193" s="507">
        <f>E193*F193</f>
        <v>0</v>
      </c>
      <c r="H193" s="497"/>
      <c r="I193" s="490"/>
      <c r="J193" s="474"/>
      <c r="K193" s="474"/>
      <c r="L193" s="474"/>
      <c r="M193" s="498"/>
      <c r="N193" s="498"/>
      <c r="O193" s="498"/>
      <c r="P193" s="498"/>
      <c r="Q193" s="498"/>
      <c r="R193" s="498"/>
      <c r="S193" s="498"/>
      <c r="T193" s="498"/>
      <c r="U193" s="498"/>
      <c r="V193" s="498"/>
      <c r="W193" s="498"/>
      <c r="X193" s="499"/>
    </row>
    <row r="194" spans="1:24" s="500" customFormat="1">
      <c r="A194" s="494"/>
      <c r="B194" s="512" t="s">
        <v>669</v>
      </c>
      <c r="C194" s="513" t="s">
        <v>951</v>
      </c>
      <c r="D194" s="494"/>
      <c r="E194" s="514"/>
      <c r="F194" s="515">
        <f>SUM(G142:G191)</f>
        <v>0</v>
      </c>
      <c r="G194" s="516">
        <f>SUM(G142:G193)</f>
        <v>0</v>
      </c>
      <c r="H194" s="497"/>
      <c r="I194" s="490"/>
      <c r="J194" s="474"/>
      <c r="K194" s="474"/>
      <c r="L194" s="474"/>
      <c r="M194" s="498"/>
      <c r="N194" s="498"/>
      <c r="O194" s="498"/>
      <c r="P194" s="498"/>
      <c r="Q194" s="498"/>
      <c r="R194" s="498"/>
      <c r="S194" s="498"/>
      <c r="T194" s="498"/>
      <c r="U194" s="498"/>
      <c r="V194" s="498"/>
      <c r="W194" s="498"/>
      <c r="X194" s="499"/>
    </row>
    <row r="195" spans="1:24" s="500" customFormat="1">
      <c r="A195" s="491" t="s">
        <v>110</v>
      </c>
      <c r="B195" s="492" t="s">
        <v>952</v>
      </c>
      <c r="C195" s="493" t="s">
        <v>953</v>
      </c>
      <c r="D195" s="494"/>
      <c r="E195" s="495"/>
      <c r="F195" s="517"/>
      <c r="G195" s="518"/>
      <c r="H195" s="497"/>
      <c r="I195" s="490"/>
      <c r="J195" s="474"/>
      <c r="K195" s="474"/>
      <c r="L195" s="474"/>
      <c r="M195" s="498"/>
      <c r="N195" s="498"/>
      <c r="O195" s="498"/>
      <c r="P195" s="498"/>
      <c r="Q195" s="498"/>
      <c r="R195" s="498"/>
      <c r="S195" s="498"/>
      <c r="T195" s="498"/>
      <c r="U195" s="498"/>
      <c r="V195" s="498"/>
      <c r="W195" s="498"/>
      <c r="X195" s="499"/>
    </row>
    <row r="196" spans="1:24" s="500" customFormat="1" ht="33.75">
      <c r="A196" s="501">
        <f>A193+1</f>
        <v>161</v>
      </c>
      <c r="B196" s="502" t="s">
        <v>954</v>
      </c>
      <c r="C196" s="511" t="s">
        <v>955</v>
      </c>
      <c r="D196" s="504" t="s">
        <v>659</v>
      </c>
      <c r="E196" s="505">
        <v>30</v>
      </c>
      <c r="F196" s="1137">
        <v>0</v>
      </c>
      <c r="G196" s="507">
        <f>E196*F196</f>
        <v>0</v>
      </c>
      <c r="H196" s="497"/>
      <c r="I196" s="490"/>
      <c r="J196" s="474"/>
      <c r="K196" s="474"/>
      <c r="L196" s="474"/>
      <c r="M196" s="498"/>
      <c r="N196" s="498"/>
      <c r="O196" s="498"/>
      <c r="P196" s="498"/>
      <c r="Q196" s="498"/>
      <c r="R196" s="498"/>
      <c r="S196" s="498"/>
      <c r="T196" s="498"/>
      <c r="U196" s="498"/>
      <c r="V196" s="498"/>
      <c r="W196" s="498"/>
      <c r="X196" s="499"/>
    </row>
    <row r="197" spans="1:24" s="500" customFormat="1" ht="33.75">
      <c r="A197" s="501">
        <f>A196+1</f>
        <v>162</v>
      </c>
      <c r="B197" s="502" t="s">
        <v>956</v>
      </c>
      <c r="C197" s="511" t="s">
        <v>957</v>
      </c>
      <c r="D197" s="504" t="s">
        <v>659</v>
      </c>
      <c r="E197" s="505">
        <v>10</v>
      </c>
      <c r="F197" s="1137">
        <v>0</v>
      </c>
      <c r="G197" s="507">
        <f>E197*F197</f>
        <v>0</v>
      </c>
      <c r="H197" s="497"/>
      <c r="I197" s="490"/>
      <c r="J197" s="474"/>
      <c r="K197" s="474"/>
      <c r="L197" s="474"/>
      <c r="M197" s="498"/>
      <c r="N197" s="498"/>
      <c r="O197" s="498"/>
      <c r="P197" s="498"/>
      <c r="Q197" s="498"/>
      <c r="R197" s="498"/>
      <c r="S197" s="498"/>
      <c r="T197" s="498"/>
      <c r="U197" s="498"/>
      <c r="V197" s="498"/>
      <c r="W197" s="498"/>
      <c r="X197" s="499"/>
    </row>
    <row r="198" spans="1:24" s="500" customFormat="1" ht="22.5">
      <c r="A198" s="501">
        <f>A197+1</f>
        <v>163</v>
      </c>
      <c r="B198" s="502" t="s">
        <v>958</v>
      </c>
      <c r="C198" s="511" t="s">
        <v>959</v>
      </c>
      <c r="D198" s="504" t="s">
        <v>666</v>
      </c>
      <c r="E198" s="505">
        <v>1</v>
      </c>
      <c r="F198" s="1137">
        <v>0</v>
      </c>
      <c r="G198" s="507">
        <f>E198*F198</f>
        <v>0</v>
      </c>
      <c r="H198" s="497"/>
      <c r="I198" s="490"/>
      <c r="J198" s="474"/>
      <c r="K198" s="474"/>
      <c r="L198" s="474"/>
      <c r="M198" s="498"/>
      <c r="N198" s="498"/>
      <c r="O198" s="498"/>
      <c r="P198" s="498"/>
      <c r="Q198" s="498"/>
      <c r="R198" s="498"/>
      <c r="S198" s="498"/>
      <c r="T198" s="498"/>
      <c r="U198" s="498"/>
      <c r="V198" s="498"/>
      <c r="W198" s="498"/>
      <c r="X198" s="499"/>
    </row>
    <row r="199" spans="1:24" s="500" customFormat="1">
      <c r="A199" s="501">
        <f>A198+1</f>
        <v>164</v>
      </c>
      <c r="B199" s="502" t="s">
        <v>960</v>
      </c>
      <c r="C199" s="511" t="s">
        <v>961</v>
      </c>
      <c r="D199" s="504" t="s">
        <v>666</v>
      </c>
      <c r="E199" s="505">
        <v>1</v>
      </c>
      <c r="F199" s="1137">
        <v>0</v>
      </c>
      <c r="G199" s="507">
        <f>E199*F199</f>
        <v>0</v>
      </c>
      <c r="H199" s="497"/>
      <c r="I199" s="490"/>
      <c r="J199" s="474"/>
      <c r="K199" s="474"/>
      <c r="L199" s="474"/>
      <c r="M199" s="498"/>
      <c r="N199" s="498"/>
      <c r="O199" s="498"/>
      <c r="P199" s="498"/>
      <c r="Q199" s="498"/>
      <c r="R199" s="498"/>
      <c r="S199" s="498"/>
      <c r="T199" s="498"/>
      <c r="U199" s="498"/>
      <c r="V199" s="498"/>
      <c r="W199" s="498"/>
      <c r="X199" s="499"/>
    </row>
    <row r="200" spans="1:24" s="500" customFormat="1">
      <c r="A200" s="494"/>
      <c r="B200" s="512" t="s">
        <v>669</v>
      </c>
      <c r="C200" s="513" t="s">
        <v>962</v>
      </c>
      <c r="D200" s="494"/>
      <c r="E200" s="514"/>
      <c r="F200" s="515">
        <f>SUM(G196:G198)</f>
        <v>0</v>
      </c>
      <c r="G200" s="516">
        <f>SUM(G196:G199)</f>
        <v>0</v>
      </c>
      <c r="H200" s="497"/>
      <c r="I200" s="490"/>
      <c r="J200" s="474"/>
      <c r="K200" s="474"/>
      <c r="L200" s="474"/>
      <c r="M200" s="498"/>
      <c r="N200" s="498"/>
      <c r="O200" s="498"/>
      <c r="P200" s="498"/>
      <c r="Q200" s="498"/>
      <c r="R200" s="498"/>
      <c r="S200" s="498"/>
      <c r="T200" s="498"/>
      <c r="U200" s="498"/>
      <c r="V200" s="498"/>
      <c r="W200" s="498"/>
      <c r="X200" s="499"/>
    </row>
    <row r="201" spans="1:24" s="500" customFormat="1">
      <c r="A201" s="491" t="s">
        <v>110</v>
      </c>
      <c r="B201" s="492" t="s">
        <v>963</v>
      </c>
      <c r="C201" s="493" t="s">
        <v>323</v>
      </c>
      <c r="D201" s="494"/>
      <c r="E201" s="495"/>
      <c r="F201" s="517"/>
      <c r="G201" s="518"/>
      <c r="H201" s="497"/>
      <c r="I201" s="490"/>
      <c r="J201" s="474"/>
      <c r="K201" s="474"/>
      <c r="L201" s="474"/>
      <c r="M201" s="498"/>
      <c r="N201" s="498"/>
      <c r="O201" s="498"/>
      <c r="P201" s="498"/>
      <c r="Q201" s="498"/>
      <c r="R201" s="498"/>
      <c r="S201" s="498"/>
      <c r="T201" s="498"/>
      <c r="U201" s="498"/>
      <c r="V201" s="498"/>
      <c r="W201" s="498"/>
      <c r="X201" s="499"/>
    </row>
    <row r="202" spans="1:24" s="500" customFormat="1">
      <c r="A202" s="501">
        <f>A199+1</f>
        <v>165</v>
      </c>
      <c r="B202" s="502" t="s">
        <v>964</v>
      </c>
      <c r="C202" s="511" t="s">
        <v>965</v>
      </c>
      <c r="D202" s="504" t="s">
        <v>853</v>
      </c>
      <c r="E202" s="505">
        <v>12</v>
      </c>
      <c r="F202" s="1137">
        <v>0</v>
      </c>
      <c r="G202" s="507">
        <f>E202*F202</f>
        <v>0</v>
      </c>
      <c r="H202" s="497"/>
      <c r="I202" s="490"/>
      <c r="J202" s="474"/>
      <c r="K202" s="474"/>
      <c r="L202" s="474"/>
      <c r="M202" s="498"/>
      <c r="N202" s="498"/>
      <c r="O202" s="498"/>
      <c r="P202" s="498"/>
      <c r="Q202" s="498"/>
      <c r="R202" s="498"/>
      <c r="S202" s="498"/>
      <c r="T202" s="498"/>
      <c r="U202" s="498"/>
      <c r="V202" s="498"/>
      <c r="W202" s="498"/>
      <c r="X202" s="499"/>
    </row>
    <row r="203" spans="1:24" s="500" customFormat="1">
      <c r="A203" s="501">
        <f>A202+1</f>
        <v>166</v>
      </c>
      <c r="B203" s="502" t="s">
        <v>966</v>
      </c>
      <c r="C203" s="511" t="s">
        <v>967</v>
      </c>
      <c r="D203" s="504" t="s">
        <v>136</v>
      </c>
      <c r="E203" s="505">
        <f>SUM(E52:E53)</f>
        <v>205</v>
      </c>
      <c r="F203" s="1137">
        <v>0</v>
      </c>
      <c r="G203" s="507">
        <f>E203*F203</f>
        <v>0</v>
      </c>
      <c r="H203" s="497"/>
      <c r="I203" s="490"/>
      <c r="J203" s="474"/>
      <c r="K203" s="474"/>
      <c r="L203" s="474"/>
      <c r="M203" s="498"/>
      <c r="N203" s="498"/>
      <c r="O203" s="498"/>
      <c r="P203" s="498"/>
      <c r="Q203" s="498"/>
      <c r="R203" s="498"/>
      <c r="S203" s="498"/>
      <c r="T203" s="498"/>
      <c r="U203" s="498"/>
      <c r="V203" s="498"/>
      <c r="W203" s="498"/>
      <c r="X203" s="499"/>
    </row>
    <row r="204" spans="1:24" s="500" customFormat="1">
      <c r="A204" s="501">
        <f>A203+1</f>
        <v>167</v>
      </c>
      <c r="B204" s="502" t="s">
        <v>968</v>
      </c>
      <c r="C204" s="511" t="s">
        <v>969</v>
      </c>
      <c r="D204" s="504" t="s">
        <v>136</v>
      </c>
      <c r="E204" s="505">
        <f>SUM(E54:E56)</f>
        <v>173</v>
      </c>
      <c r="F204" s="1137">
        <v>0</v>
      </c>
      <c r="G204" s="507">
        <f>E204*F204</f>
        <v>0</v>
      </c>
      <c r="H204" s="497"/>
      <c r="I204" s="490"/>
      <c r="J204" s="474"/>
      <c r="K204" s="474"/>
      <c r="L204" s="474"/>
      <c r="M204" s="498"/>
      <c r="N204" s="498"/>
      <c r="O204" s="498"/>
      <c r="P204" s="498"/>
      <c r="Q204" s="498"/>
      <c r="R204" s="498"/>
      <c r="S204" s="498"/>
      <c r="T204" s="498"/>
      <c r="U204" s="498"/>
      <c r="V204" s="498"/>
      <c r="W204" s="498"/>
      <c r="X204" s="499"/>
    </row>
    <row r="205" spans="1:24" s="500" customFormat="1">
      <c r="A205" s="494"/>
      <c r="B205" s="512" t="s">
        <v>669</v>
      </c>
      <c r="C205" s="513" t="s">
        <v>970</v>
      </c>
      <c r="D205" s="494"/>
      <c r="E205" s="514"/>
      <c r="F205" s="515">
        <f>SUM(G202:G204)</f>
        <v>0</v>
      </c>
      <c r="G205" s="516">
        <f>SUM(G202:G204)</f>
        <v>0</v>
      </c>
      <c r="H205" s="497"/>
      <c r="I205" s="490"/>
      <c r="J205" s="474"/>
      <c r="K205" s="474"/>
      <c r="L205" s="474"/>
      <c r="M205" s="498"/>
      <c r="N205" s="498"/>
      <c r="O205" s="498"/>
      <c r="P205" s="498"/>
      <c r="Q205" s="498"/>
      <c r="R205" s="498"/>
      <c r="S205" s="498"/>
      <c r="T205" s="498"/>
      <c r="U205" s="498"/>
      <c r="V205" s="498"/>
      <c r="W205" s="498"/>
      <c r="X205" s="499"/>
    </row>
    <row r="206" spans="1:24" s="500" customFormat="1">
      <c r="A206" s="491" t="s">
        <v>110</v>
      </c>
      <c r="B206" s="492" t="s">
        <v>971</v>
      </c>
      <c r="C206" s="493" t="s">
        <v>972</v>
      </c>
      <c r="D206" s="494"/>
      <c r="E206" s="495"/>
      <c r="F206" s="517"/>
      <c r="G206" s="518"/>
      <c r="H206" s="497"/>
      <c r="I206" s="490"/>
      <c r="J206" s="474"/>
      <c r="K206" s="474"/>
      <c r="L206" s="474"/>
      <c r="M206" s="498"/>
      <c r="N206" s="498"/>
      <c r="O206" s="498"/>
      <c r="P206" s="498"/>
      <c r="Q206" s="498"/>
      <c r="R206" s="498"/>
      <c r="S206" s="498"/>
      <c r="T206" s="498"/>
      <c r="U206" s="498"/>
      <c r="V206" s="498"/>
      <c r="W206" s="498"/>
      <c r="X206" s="499"/>
    </row>
    <row r="207" spans="1:24" s="348" customFormat="1" outlineLevel="1">
      <c r="A207" s="501">
        <f>A204+1</f>
        <v>168</v>
      </c>
      <c r="B207" s="502" t="s">
        <v>973</v>
      </c>
      <c r="C207" s="511" t="s">
        <v>974</v>
      </c>
      <c r="D207" s="504" t="s">
        <v>136</v>
      </c>
      <c r="E207" s="505">
        <v>1700</v>
      </c>
      <c r="F207" s="1138">
        <v>0</v>
      </c>
      <c r="G207" s="521">
        <f>E207*F207</f>
        <v>0</v>
      </c>
      <c r="H207" s="553"/>
      <c r="I207" s="554"/>
    </row>
    <row r="208" spans="1:24" s="348" customFormat="1" outlineLevel="1">
      <c r="A208" s="501">
        <f>A207+1</f>
        <v>169</v>
      </c>
      <c r="B208" s="502" t="s">
        <v>975</v>
      </c>
      <c r="C208" s="511" t="s">
        <v>976</v>
      </c>
      <c r="D208" s="504" t="s">
        <v>225</v>
      </c>
      <c r="E208" s="505">
        <v>150</v>
      </c>
      <c r="F208" s="1138">
        <v>0</v>
      </c>
      <c r="G208" s="521">
        <f>E208*F208</f>
        <v>0</v>
      </c>
      <c r="H208" s="553"/>
      <c r="I208" s="554"/>
    </row>
    <row r="209" spans="1:43" s="348" customFormat="1" outlineLevel="1">
      <c r="A209" s="501">
        <f>A208+1</f>
        <v>170</v>
      </c>
      <c r="B209" s="502" t="s">
        <v>977</v>
      </c>
      <c r="C209" s="555" t="s">
        <v>978</v>
      </c>
      <c r="D209" s="504" t="s">
        <v>225</v>
      </c>
      <c r="E209" s="505">
        <v>70</v>
      </c>
      <c r="F209" s="1138">
        <v>0</v>
      </c>
      <c r="G209" s="521">
        <f>E209*F209</f>
        <v>0</v>
      </c>
      <c r="H209" s="553"/>
      <c r="I209" s="554"/>
    </row>
    <row r="210" spans="1:43" s="348" customFormat="1" outlineLevel="1">
      <c r="A210" s="501">
        <f>A209+1</f>
        <v>171</v>
      </c>
      <c r="B210" s="502" t="s">
        <v>979</v>
      </c>
      <c r="C210" s="556" t="s">
        <v>980</v>
      </c>
      <c r="D210" s="504" t="s">
        <v>394</v>
      </c>
      <c r="E210" s="505">
        <v>35</v>
      </c>
      <c r="F210" s="1138">
        <v>0</v>
      </c>
      <c r="G210" s="521">
        <f>E210*F210</f>
        <v>0</v>
      </c>
      <c r="H210" s="553"/>
      <c r="I210" s="554"/>
      <c r="J210" s="557"/>
      <c r="K210" s="557"/>
      <c r="L210" s="557"/>
      <c r="M210" s="557"/>
      <c r="N210" s="557"/>
      <c r="O210" s="557"/>
      <c r="P210" s="557"/>
      <c r="Q210" s="557"/>
      <c r="R210" s="557"/>
      <c r="S210" s="557"/>
      <c r="T210" s="557"/>
      <c r="U210" s="557"/>
      <c r="V210" s="557"/>
      <c r="W210" s="557"/>
      <c r="X210" s="557"/>
      <c r="Y210" s="557"/>
      <c r="Z210" s="557"/>
      <c r="AA210" s="557"/>
      <c r="AB210" s="557"/>
      <c r="AC210" s="557"/>
      <c r="AD210" s="557"/>
      <c r="AE210" s="557"/>
      <c r="AF210" s="557"/>
      <c r="AG210" s="557"/>
      <c r="AH210" s="557"/>
      <c r="AI210" s="557"/>
      <c r="AJ210" s="557"/>
      <c r="AK210" s="557"/>
      <c r="AL210" s="557"/>
      <c r="AM210" s="557"/>
      <c r="AN210" s="557"/>
      <c r="AO210" s="557"/>
      <c r="AP210" s="557"/>
      <c r="AQ210" s="557"/>
    </row>
    <row r="211" spans="1:43" s="348" customFormat="1" outlineLevel="1">
      <c r="A211" s="501">
        <f>A210+1</f>
        <v>172</v>
      </c>
      <c r="B211" s="502" t="s">
        <v>981</v>
      </c>
      <c r="C211" s="556" t="s">
        <v>982</v>
      </c>
      <c r="D211" s="504" t="s">
        <v>983</v>
      </c>
      <c r="E211" s="505">
        <f>E207*0.03+E208*0.0015</f>
        <v>51.225000000000001</v>
      </c>
      <c r="F211" s="1138">
        <v>0</v>
      </c>
      <c r="G211" s="521">
        <f>E211*F211</f>
        <v>0</v>
      </c>
      <c r="H211" s="553"/>
      <c r="I211" s="554"/>
      <c r="J211" s="557"/>
      <c r="K211" s="557"/>
      <c r="L211" s="557"/>
      <c r="M211" s="557"/>
      <c r="N211" s="557"/>
      <c r="O211" s="557"/>
      <c r="P211" s="557"/>
      <c r="Q211" s="557"/>
      <c r="R211" s="557"/>
      <c r="S211" s="557"/>
      <c r="T211" s="557"/>
      <c r="U211" s="557"/>
      <c r="V211" s="557"/>
      <c r="W211" s="557"/>
      <c r="X211" s="557"/>
      <c r="Y211" s="557"/>
      <c r="Z211" s="557"/>
      <c r="AA211" s="557"/>
      <c r="AB211" s="557"/>
      <c r="AC211" s="557"/>
      <c r="AD211" s="557"/>
      <c r="AE211" s="557"/>
      <c r="AF211" s="557"/>
      <c r="AG211" s="557"/>
      <c r="AH211" s="557"/>
      <c r="AI211" s="557"/>
      <c r="AJ211" s="557"/>
      <c r="AK211" s="557"/>
      <c r="AL211" s="557"/>
      <c r="AM211" s="557"/>
      <c r="AN211" s="557"/>
      <c r="AO211" s="557"/>
      <c r="AP211" s="557"/>
      <c r="AQ211" s="557"/>
    </row>
    <row r="212" spans="1:43" s="500" customFormat="1">
      <c r="A212" s="494"/>
      <c r="B212" s="512" t="s">
        <v>669</v>
      </c>
      <c r="C212" s="513" t="s">
        <v>984</v>
      </c>
      <c r="D212" s="494"/>
      <c r="E212" s="514"/>
      <c r="F212" s="515">
        <f>SUM(G210:G211)</f>
        <v>0</v>
      </c>
      <c r="G212" s="516">
        <f>SUM(G207:G211)</f>
        <v>0</v>
      </c>
      <c r="H212" s="497"/>
      <c r="I212" s="490"/>
      <c r="J212" s="474"/>
      <c r="K212" s="474"/>
      <c r="L212" s="474"/>
      <c r="M212" s="498"/>
      <c r="N212" s="498"/>
      <c r="O212" s="498"/>
      <c r="P212" s="498"/>
      <c r="Q212" s="498"/>
      <c r="R212" s="498"/>
      <c r="S212" s="498"/>
      <c r="T212" s="498"/>
      <c r="U212" s="498"/>
      <c r="V212" s="498"/>
      <c r="W212" s="498"/>
      <c r="X212" s="499"/>
    </row>
    <row r="213" spans="1:43" s="500" customFormat="1">
      <c r="A213" s="491" t="s">
        <v>110</v>
      </c>
      <c r="B213" s="492" t="s">
        <v>604</v>
      </c>
      <c r="C213" s="493" t="s">
        <v>605</v>
      </c>
      <c r="D213" s="494"/>
      <c r="E213" s="495"/>
      <c r="F213" s="517"/>
      <c r="G213" s="518"/>
      <c r="H213" s="497"/>
      <c r="I213" s="490"/>
      <c r="J213" s="474"/>
      <c r="K213" s="474"/>
      <c r="L213" s="474"/>
      <c r="M213" s="498"/>
      <c r="N213" s="498"/>
      <c r="O213" s="498"/>
      <c r="P213" s="498"/>
      <c r="Q213" s="498"/>
      <c r="R213" s="498"/>
      <c r="S213" s="498"/>
      <c r="T213" s="498"/>
      <c r="U213" s="498"/>
      <c r="V213" s="498"/>
      <c r="W213" s="498"/>
      <c r="X213" s="499"/>
    </row>
    <row r="214" spans="1:43" s="500" customFormat="1">
      <c r="A214" s="501">
        <f>A204+1</f>
        <v>168</v>
      </c>
      <c r="B214" s="502" t="s">
        <v>985</v>
      </c>
      <c r="C214" s="511" t="s">
        <v>986</v>
      </c>
      <c r="D214" s="504" t="s">
        <v>987</v>
      </c>
      <c r="E214" s="505">
        <v>20</v>
      </c>
      <c r="F214" s="1137">
        <v>0</v>
      </c>
      <c r="G214" s="507">
        <f t="shared" ref="G214:G223" si="27">E214*F214</f>
        <v>0</v>
      </c>
      <c r="H214" s="497"/>
      <c r="I214" s="490"/>
      <c r="J214" s="474"/>
      <c r="K214" s="474"/>
      <c r="L214" s="474"/>
      <c r="M214" s="498"/>
      <c r="N214" s="498"/>
      <c r="O214" s="498"/>
      <c r="P214" s="498"/>
      <c r="Q214" s="498"/>
      <c r="R214" s="498"/>
      <c r="S214" s="498"/>
      <c r="T214" s="498"/>
      <c r="U214" s="498"/>
      <c r="V214" s="498"/>
      <c r="W214" s="498"/>
      <c r="X214" s="499"/>
    </row>
    <row r="215" spans="1:43" s="500" customFormat="1" ht="33.75">
      <c r="A215" s="501">
        <f>A214+1</f>
        <v>169</v>
      </c>
      <c r="B215" s="502" t="s">
        <v>988</v>
      </c>
      <c r="C215" s="511" t="s">
        <v>989</v>
      </c>
      <c r="D215" s="504" t="s">
        <v>225</v>
      </c>
      <c r="E215" s="505">
        <v>52</v>
      </c>
      <c r="F215" s="1137">
        <v>0</v>
      </c>
      <c r="G215" s="507">
        <f t="shared" si="27"/>
        <v>0</v>
      </c>
      <c r="H215" s="497"/>
      <c r="I215" s="490"/>
      <c r="J215" s="474"/>
      <c r="K215" s="474"/>
      <c r="L215" s="474"/>
      <c r="M215" s="498"/>
      <c r="N215" s="498"/>
      <c r="O215" s="498"/>
      <c r="P215" s="498"/>
      <c r="Q215" s="498"/>
      <c r="R215" s="498"/>
      <c r="S215" s="498"/>
      <c r="T215" s="498"/>
      <c r="U215" s="498"/>
      <c r="V215" s="498"/>
      <c r="W215" s="498"/>
      <c r="X215" s="499"/>
    </row>
    <row r="216" spans="1:43" s="500" customFormat="1">
      <c r="A216" s="501">
        <f t="shared" ref="A216:A224" si="28">A215+1</f>
        <v>170</v>
      </c>
      <c r="B216" s="502" t="s">
        <v>990</v>
      </c>
      <c r="C216" s="511" t="s">
        <v>991</v>
      </c>
      <c r="D216" s="504" t="s">
        <v>666</v>
      </c>
      <c r="E216" s="505">
        <v>1</v>
      </c>
      <c r="F216" s="1137">
        <v>0</v>
      </c>
      <c r="G216" s="507">
        <f t="shared" si="27"/>
        <v>0</v>
      </c>
      <c r="H216" s="497"/>
      <c r="I216" s="490"/>
      <c r="J216" s="474"/>
      <c r="K216" s="474"/>
      <c r="L216" s="474"/>
      <c r="M216" s="498"/>
      <c r="N216" s="498"/>
      <c r="O216" s="498"/>
      <c r="P216" s="498"/>
      <c r="Q216" s="498"/>
      <c r="R216" s="498"/>
      <c r="S216" s="498"/>
      <c r="T216" s="498"/>
      <c r="U216" s="498"/>
      <c r="V216" s="498"/>
      <c r="W216" s="498"/>
      <c r="X216" s="499"/>
    </row>
    <row r="217" spans="1:43" s="500" customFormat="1">
      <c r="A217" s="501">
        <f t="shared" si="28"/>
        <v>171</v>
      </c>
      <c r="B217" s="502" t="s">
        <v>992</v>
      </c>
      <c r="C217" s="511" t="s">
        <v>993</v>
      </c>
      <c r="D217" s="504" t="s">
        <v>394</v>
      </c>
      <c r="E217" s="505">
        <v>20</v>
      </c>
      <c r="F217" s="1137">
        <v>0</v>
      </c>
      <c r="G217" s="507">
        <f>E217*F217</f>
        <v>0</v>
      </c>
      <c r="H217" s="497"/>
      <c r="I217" s="490"/>
      <c r="J217" s="474"/>
      <c r="K217" s="474"/>
      <c r="L217" s="474"/>
      <c r="M217" s="498"/>
      <c r="N217" s="498"/>
      <c r="O217" s="498"/>
      <c r="P217" s="498"/>
      <c r="Q217" s="498"/>
      <c r="R217" s="498"/>
      <c r="S217" s="498"/>
      <c r="T217" s="498"/>
      <c r="U217" s="498"/>
      <c r="V217" s="498"/>
      <c r="W217" s="498"/>
      <c r="X217" s="499"/>
    </row>
    <row r="218" spans="1:43" s="500" customFormat="1" ht="22.5">
      <c r="A218" s="501">
        <f t="shared" si="28"/>
        <v>172</v>
      </c>
      <c r="B218" s="502" t="s">
        <v>994</v>
      </c>
      <c r="C218" s="511" t="s">
        <v>995</v>
      </c>
      <c r="D218" s="504" t="s">
        <v>394</v>
      </c>
      <c r="E218" s="505">
        <v>26</v>
      </c>
      <c r="F218" s="1137">
        <v>0</v>
      </c>
      <c r="G218" s="507">
        <f>E218*F218</f>
        <v>0</v>
      </c>
      <c r="H218" s="497"/>
      <c r="I218" s="490"/>
      <c r="J218" s="474"/>
      <c r="K218" s="474"/>
      <c r="L218" s="474"/>
      <c r="M218" s="498"/>
      <c r="N218" s="498"/>
      <c r="O218" s="498"/>
      <c r="P218" s="498"/>
      <c r="Q218" s="498"/>
      <c r="R218" s="498"/>
      <c r="S218" s="498"/>
      <c r="T218" s="498"/>
      <c r="U218" s="498"/>
      <c r="V218" s="498"/>
      <c r="W218" s="498"/>
      <c r="X218" s="499"/>
    </row>
    <row r="219" spans="1:43" s="500" customFormat="1" ht="22.5">
      <c r="A219" s="501">
        <f t="shared" si="28"/>
        <v>173</v>
      </c>
      <c r="B219" s="502" t="s">
        <v>996</v>
      </c>
      <c r="C219" s="511" t="s">
        <v>997</v>
      </c>
      <c r="D219" s="504" t="s">
        <v>394</v>
      </c>
      <c r="E219" s="505">
        <v>72</v>
      </c>
      <c r="F219" s="1137">
        <v>0</v>
      </c>
      <c r="G219" s="507">
        <f t="shared" si="27"/>
        <v>0</v>
      </c>
      <c r="H219" s="497"/>
      <c r="I219" s="490"/>
      <c r="J219" s="474"/>
      <c r="K219" s="474"/>
      <c r="L219" s="474"/>
      <c r="M219" s="498"/>
      <c r="N219" s="498"/>
      <c r="O219" s="498"/>
      <c r="P219" s="498"/>
      <c r="Q219" s="498"/>
      <c r="R219" s="498"/>
      <c r="S219" s="498"/>
      <c r="T219" s="498"/>
      <c r="U219" s="498"/>
      <c r="V219" s="498"/>
      <c r="W219" s="498"/>
      <c r="X219" s="499"/>
    </row>
    <row r="220" spans="1:43" s="500" customFormat="1" ht="33.75">
      <c r="A220" s="501">
        <f t="shared" si="28"/>
        <v>174</v>
      </c>
      <c r="B220" s="502" t="s">
        <v>998</v>
      </c>
      <c r="C220" s="511" t="s">
        <v>999</v>
      </c>
      <c r="D220" s="504" t="s">
        <v>394</v>
      </c>
      <c r="E220" s="505">
        <v>18</v>
      </c>
      <c r="F220" s="1137">
        <v>0</v>
      </c>
      <c r="G220" s="507">
        <f t="shared" si="27"/>
        <v>0</v>
      </c>
      <c r="H220" s="497"/>
      <c r="I220" s="490"/>
      <c r="J220" s="474"/>
      <c r="K220" s="474"/>
      <c r="L220" s="474"/>
      <c r="M220" s="498"/>
      <c r="N220" s="498"/>
      <c r="O220" s="498"/>
      <c r="P220" s="498"/>
      <c r="Q220" s="498"/>
      <c r="R220" s="498"/>
      <c r="S220" s="498"/>
      <c r="T220" s="498"/>
      <c r="U220" s="498"/>
      <c r="V220" s="498"/>
      <c r="W220" s="498"/>
      <c r="X220" s="499"/>
    </row>
    <row r="221" spans="1:43" s="500" customFormat="1" ht="33.75">
      <c r="A221" s="501">
        <f t="shared" si="28"/>
        <v>175</v>
      </c>
      <c r="B221" s="502" t="s">
        <v>1000</v>
      </c>
      <c r="C221" s="511" t="s">
        <v>1001</v>
      </c>
      <c r="D221" s="504" t="s">
        <v>394</v>
      </c>
      <c r="E221" s="505">
        <v>32</v>
      </c>
      <c r="F221" s="1137">
        <v>0</v>
      </c>
      <c r="G221" s="507">
        <f t="shared" si="27"/>
        <v>0</v>
      </c>
      <c r="H221" s="497"/>
      <c r="I221" s="490"/>
      <c r="J221" s="474"/>
      <c r="K221" s="474"/>
      <c r="L221" s="474"/>
      <c r="M221" s="498"/>
      <c r="N221" s="498"/>
      <c r="O221" s="498"/>
      <c r="P221" s="498"/>
      <c r="Q221" s="498"/>
      <c r="R221" s="498"/>
      <c r="S221" s="498"/>
      <c r="T221" s="498"/>
      <c r="U221" s="498"/>
      <c r="V221" s="498"/>
      <c r="W221" s="498"/>
      <c r="X221" s="499"/>
    </row>
    <row r="222" spans="1:43" s="500" customFormat="1" ht="22.5">
      <c r="A222" s="501">
        <f t="shared" si="28"/>
        <v>176</v>
      </c>
      <c r="B222" s="502" t="s">
        <v>1002</v>
      </c>
      <c r="C222" s="511" t="s">
        <v>1003</v>
      </c>
      <c r="D222" s="504" t="s">
        <v>666</v>
      </c>
      <c r="E222" s="505">
        <v>1</v>
      </c>
      <c r="F222" s="1137">
        <v>0</v>
      </c>
      <c r="G222" s="507">
        <f t="shared" si="27"/>
        <v>0</v>
      </c>
      <c r="H222" s="497"/>
      <c r="I222" s="490"/>
      <c r="J222" s="474"/>
      <c r="K222" s="474"/>
      <c r="L222" s="474"/>
      <c r="M222" s="498"/>
      <c r="N222" s="498"/>
      <c r="O222" s="498"/>
      <c r="P222" s="498"/>
      <c r="Q222" s="498"/>
      <c r="R222" s="498"/>
      <c r="S222" s="498"/>
      <c r="T222" s="498"/>
      <c r="U222" s="498"/>
      <c r="V222" s="498"/>
      <c r="W222" s="498"/>
      <c r="X222" s="499"/>
    </row>
    <row r="223" spans="1:43" s="500" customFormat="1" ht="22.5">
      <c r="A223" s="501">
        <f t="shared" si="28"/>
        <v>177</v>
      </c>
      <c r="B223" s="502" t="s">
        <v>1004</v>
      </c>
      <c r="C223" s="511" t="s">
        <v>1005</v>
      </c>
      <c r="D223" s="504" t="s">
        <v>666</v>
      </c>
      <c r="E223" s="505">
        <v>1</v>
      </c>
      <c r="F223" s="1137">
        <v>0</v>
      </c>
      <c r="G223" s="507">
        <f t="shared" si="27"/>
        <v>0</v>
      </c>
      <c r="H223" s="497"/>
      <c r="I223" s="490"/>
      <c r="J223" s="474"/>
      <c r="K223" s="474"/>
      <c r="L223" s="474"/>
      <c r="M223" s="498"/>
      <c r="N223" s="498"/>
      <c r="O223" s="498"/>
      <c r="P223" s="498"/>
      <c r="Q223" s="498"/>
      <c r="R223" s="498"/>
      <c r="S223" s="498"/>
      <c r="T223" s="498"/>
      <c r="U223" s="498"/>
      <c r="V223" s="498"/>
      <c r="W223" s="498"/>
      <c r="X223" s="499"/>
    </row>
    <row r="224" spans="1:43" s="500" customFormat="1" ht="71.25" customHeight="1">
      <c r="A224" s="501">
        <f t="shared" si="28"/>
        <v>178</v>
      </c>
      <c r="B224" s="502" t="s">
        <v>1006</v>
      </c>
      <c r="C224" s="511" t="s">
        <v>1007</v>
      </c>
      <c r="D224" s="558" t="s">
        <v>666</v>
      </c>
      <c r="E224" s="505">
        <v>1</v>
      </c>
      <c r="F224" s="1172"/>
      <c r="G224" s="507">
        <v>62000</v>
      </c>
      <c r="H224" s="497"/>
      <c r="I224" s="490"/>
      <c r="J224" s="474"/>
      <c r="K224" s="474"/>
      <c r="L224" s="474"/>
      <c r="M224" s="498"/>
      <c r="N224" s="498"/>
      <c r="O224" s="498"/>
      <c r="P224" s="498"/>
      <c r="Q224" s="498"/>
      <c r="R224" s="498"/>
      <c r="S224" s="498"/>
      <c r="T224" s="498"/>
      <c r="U224" s="498"/>
      <c r="V224" s="498"/>
      <c r="W224" s="498"/>
      <c r="X224" s="499"/>
    </row>
    <row r="225" spans="1:24" s="500" customFormat="1">
      <c r="A225" s="494"/>
      <c r="B225" s="512" t="s">
        <v>669</v>
      </c>
      <c r="C225" s="513" t="s">
        <v>1008</v>
      </c>
      <c r="D225" s="494"/>
      <c r="E225" s="514"/>
      <c r="F225" s="517"/>
      <c r="G225" s="516">
        <f>SUM(G214:G224)</f>
        <v>62000</v>
      </c>
      <c r="H225" s="497"/>
      <c r="I225" s="490"/>
      <c r="J225" s="474"/>
      <c r="K225" s="474"/>
      <c r="L225" s="474"/>
      <c r="M225" s="498"/>
      <c r="N225" s="498"/>
      <c r="O225" s="498"/>
      <c r="P225" s="498"/>
      <c r="Q225" s="498"/>
      <c r="R225" s="498"/>
      <c r="S225" s="498"/>
      <c r="T225" s="498"/>
      <c r="U225" s="498"/>
      <c r="V225" s="498"/>
      <c r="W225" s="498"/>
      <c r="X225" s="499"/>
    </row>
    <row r="226" spans="1:24" s="500" customFormat="1" ht="6" customHeight="1">
      <c r="D226" s="559"/>
      <c r="H226" s="474"/>
      <c r="I226" s="490"/>
      <c r="J226" s="474"/>
      <c r="K226" s="474"/>
      <c r="L226" s="474"/>
      <c r="M226" s="498"/>
      <c r="N226" s="498"/>
      <c r="O226" s="498"/>
      <c r="P226" s="498"/>
      <c r="Q226" s="498"/>
      <c r="R226" s="498"/>
      <c r="S226" s="498"/>
      <c r="T226" s="498"/>
      <c r="U226" s="498"/>
      <c r="V226" s="498"/>
      <c r="W226" s="498"/>
      <c r="X226" s="499"/>
    </row>
    <row r="227" spans="1:24" s="500" customFormat="1" ht="13.15" customHeight="1">
      <c r="C227" s="1337" t="s">
        <v>1009</v>
      </c>
      <c r="D227" s="559"/>
      <c r="H227" s="474"/>
      <c r="I227" s="490"/>
      <c r="J227" s="474"/>
      <c r="K227" s="474"/>
      <c r="L227" s="474"/>
      <c r="M227" s="498"/>
      <c r="N227" s="498"/>
      <c r="O227" s="498"/>
      <c r="P227" s="498"/>
      <c r="Q227" s="498"/>
      <c r="R227" s="498"/>
      <c r="S227" s="498"/>
      <c r="T227" s="498"/>
      <c r="U227" s="498"/>
      <c r="V227" s="498"/>
      <c r="W227" s="498"/>
      <c r="X227" s="499"/>
    </row>
    <row r="228" spans="1:24" s="500" customFormat="1" ht="38.450000000000003" customHeight="1">
      <c r="C228" s="1337"/>
      <c r="D228" s="559"/>
      <c r="H228" s="474"/>
      <c r="I228" s="490"/>
      <c r="J228" s="474"/>
      <c r="K228" s="474"/>
      <c r="L228" s="474"/>
      <c r="M228" s="498"/>
      <c r="N228" s="498"/>
      <c r="O228" s="498"/>
      <c r="P228" s="498"/>
      <c r="Q228" s="498"/>
      <c r="R228" s="498"/>
      <c r="S228" s="498"/>
      <c r="T228" s="498"/>
      <c r="U228" s="498"/>
      <c r="V228" s="498"/>
      <c r="W228" s="498"/>
      <c r="X228" s="499"/>
    </row>
    <row r="229" spans="1:24" s="500" customFormat="1" ht="63" customHeight="1">
      <c r="C229" s="560" t="s">
        <v>1010</v>
      </c>
      <c r="D229" s="559"/>
      <c r="H229" s="474"/>
      <c r="I229" s="490"/>
      <c r="J229" s="474"/>
      <c r="K229" s="474"/>
      <c r="L229" s="474"/>
      <c r="M229" s="498"/>
      <c r="N229" s="498"/>
      <c r="O229" s="498"/>
      <c r="P229" s="498"/>
      <c r="Q229" s="498"/>
      <c r="R229" s="498"/>
      <c r="S229" s="498"/>
      <c r="T229" s="498"/>
      <c r="U229" s="498"/>
      <c r="V229" s="498"/>
      <c r="W229" s="498"/>
      <c r="X229" s="499"/>
    </row>
    <row r="230" spans="1:24" s="500" customFormat="1" ht="33.75">
      <c r="C230" s="560" t="s">
        <v>1011</v>
      </c>
      <c r="D230" s="559"/>
      <c r="H230" s="474"/>
      <c r="I230" s="490"/>
      <c r="J230" s="474"/>
      <c r="K230" s="474"/>
      <c r="L230" s="474"/>
      <c r="M230" s="498"/>
      <c r="N230" s="498"/>
      <c r="O230" s="498"/>
      <c r="P230" s="498"/>
      <c r="Q230" s="498"/>
      <c r="R230" s="498"/>
      <c r="S230" s="498"/>
      <c r="T230" s="498"/>
      <c r="U230" s="498"/>
      <c r="V230" s="498"/>
      <c r="W230" s="498"/>
      <c r="X230" s="499"/>
    </row>
    <row r="231" spans="1:24" s="500" customFormat="1" ht="146.25">
      <c r="C231" s="560" t="s">
        <v>1012</v>
      </c>
      <c r="D231" s="559"/>
      <c r="H231" s="474"/>
      <c r="I231" s="490"/>
      <c r="J231" s="474"/>
      <c r="K231" s="474"/>
      <c r="L231" s="474"/>
      <c r="M231" s="498"/>
      <c r="N231" s="498"/>
      <c r="O231" s="498"/>
      <c r="P231" s="498"/>
      <c r="Q231" s="498"/>
      <c r="R231" s="498"/>
      <c r="S231" s="498"/>
      <c r="T231" s="498"/>
      <c r="U231" s="498"/>
      <c r="V231" s="498"/>
      <c r="W231" s="498"/>
      <c r="X231" s="499"/>
    </row>
    <row r="232" spans="1:24" ht="45">
      <c r="C232" s="560" t="s">
        <v>1013</v>
      </c>
      <c r="E232" s="477"/>
      <c r="I232" s="490"/>
    </row>
    <row r="233" spans="1:24">
      <c r="A233" s="475"/>
      <c r="B233" s="475"/>
      <c r="C233" s="475"/>
      <c r="D233" s="562"/>
      <c r="E233" s="475"/>
      <c r="F233" s="475"/>
      <c r="G233" s="563"/>
      <c r="I233" s="490"/>
    </row>
    <row r="234" spans="1:24">
      <c r="A234" s="475"/>
      <c r="B234" s="475"/>
      <c r="C234" s="475"/>
      <c r="D234" s="562"/>
      <c r="E234" s="475"/>
      <c r="F234" s="475"/>
      <c r="G234" s="475"/>
      <c r="I234" s="490"/>
    </row>
    <row r="235" spans="1:24">
      <c r="E235" s="477"/>
      <c r="I235" s="490"/>
    </row>
    <row r="236" spans="1:24">
      <c r="E236" s="477"/>
      <c r="I236" s="490"/>
    </row>
    <row r="237" spans="1:24">
      <c r="E237" s="477"/>
      <c r="I237" s="490"/>
    </row>
    <row r="238" spans="1:24">
      <c r="E238" s="477"/>
      <c r="I238" s="490"/>
    </row>
    <row r="239" spans="1:24">
      <c r="E239" s="477"/>
      <c r="I239" s="490"/>
    </row>
    <row r="240" spans="1:24">
      <c r="E240" s="477"/>
      <c r="I240" s="490"/>
    </row>
    <row r="241" spans="5:9">
      <c r="E241" s="477"/>
      <c r="I241" s="490"/>
    </row>
    <row r="242" spans="5:9">
      <c r="E242" s="477"/>
      <c r="I242" s="490"/>
    </row>
    <row r="243" spans="5:9">
      <c r="E243" s="477"/>
      <c r="I243" s="490"/>
    </row>
    <row r="244" spans="5:9">
      <c r="E244" s="477"/>
    </row>
    <row r="245" spans="5:9">
      <c r="E245" s="477"/>
    </row>
    <row r="246" spans="5:9">
      <c r="E246" s="477"/>
    </row>
    <row r="247" spans="5:9">
      <c r="E247" s="477"/>
    </row>
    <row r="248" spans="5:9">
      <c r="E248" s="477"/>
    </row>
    <row r="249" spans="5:9">
      <c r="E249" s="477"/>
    </row>
    <row r="250" spans="5:9">
      <c r="E250" s="477"/>
    </row>
    <row r="251" spans="5:9">
      <c r="E251" s="477"/>
    </row>
    <row r="252" spans="5:9">
      <c r="E252" s="477"/>
    </row>
    <row r="253" spans="5:9">
      <c r="E253" s="477"/>
    </row>
    <row r="254" spans="5:9">
      <c r="E254" s="477"/>
    </row>
    <row r="255" spans="5:9">
      <c r="E255" s="477"/>
    </row>
    <row r="256" spans="5:9">
      <c r="E256" s="477"/>
    </row>
    <row r="257" spans="1:7">
      <c r="E257" s="477"/>
    </row>
    <row r="258" spans="1:7">
      <c r="E258" s="477"/>
    </row>
    <row r="259" spans="1:7">
      <c r="E259" s="477"/>
    </row>
    <row r="260" spans="1:7">
      <c r="E260" s="477"/>
    </row>
    <row r="261" spans="1:7">
      <c r="E261" s="477"/>
    </row>
    <row r="262" spans="1:7">
      <c r="E262" s="477"/>
    </row>
    <row r="263" spans="1:7">
      <c r="E263" s="477"/>
    </row>
    <row r="264" spans="1:7">
      <c r="E264" s="477"/>
    </row>
    <row r="265" spans="1:7">
      <c r="E265" s="477"/>
    </row>
    <row r="266" spans="1:7">
      <c r="A266" s="564"/>
      <c r="B266" s="564"/>
    </row>
    <row r="267" spans="1:7">
      <c r="A267" s="475"/>
      <c r="B267" s="475"/>
      <c r="C267" s="566"/>
      <c r="D267" s="567"/>
      <c r="E267" s="568"/>
      <c r="F267" s="566"/>
      <c r="G267" s="569"/>
    </row>
    <row r="268" spans="1:7">
      <c r="A268" s="570"/>
      <c r="B268" s="570"/>
      <c r="C268" s="475"/>
      <c r="D268" s="562"/>
      <c r="E268" s="571"/>
      <c r="F268" s="475"/>
      <c r="G268" s="475"/>
    </row>
    <row r="269" spans="1:7">
      <c r="A269" s="475"/>
      <c r="B269" s="475"/>
      <c r="C269" s="475"/>
      <c r="D269" s="562"/>
      <c r="E269" s="571"/>
      <c r="F269" s="475"/>
      <c r="G269" s="475"/>
    </row>
    <row r="270" spans="1:7">
      <c r="A270" s="475"/>
      <c r="B270" s="475"/>
      <c r="C270" s="475"/>
      <c r="D270" s="562"/>
      <c r="E270" s="571"/>
      <c r="F270" s="475"/>
      <c r="G270" s="475"/>
    </row>
    <row r="271" spans="1:7">
      <c r="A271" s="475"/>
      <c r="B271" s="475"/>
      <c r="C271" s="475"/>
      <c r="D271" s="562"/>
      <c r="E271" s="571"/>
      <c r="F271" s="475"/>
      <c r="G271" s="475"/>
    </row>
    <row r="272" spans="1:7">
      <c r="A272" s="475"/>
      <c r="B272" s="475"/>
      <c r="C272" s="475"/>
      <c r="D272" s="562"/>
      <c r="E272" s="571"/>
      <c r="F272" s="475"/>
      <c r="G272" s="475"/>
    </row>
    <row r="273" spans="1:7">
      <c r="A273" s="475"/>
      <c r="B273" s="475"/>
      <c r="C273" s="475"/>
      <c r="D273" s="562"/>
      <c r="E273" s="571"/>
      <c r="F273" s="475"/>
      <c r="G273" s="475"/>
    </row>
    <row r="274" spans="1:7">
      <c r="A274" s="475"/>
      <c r="B274" s="475"/>
      <c r="C274" s="475"/>
      <c r="D274" s="562"/>
      <c r="E274" s="571"/>
      <c r="F274" s="475"/>
      <c r="G274" s="475"/>
    </row>
    <row r="275" spans="1:7">
      <c r="A275" s="475"/>
      <c r="B275" s="475"/>
      <c r="C275" s="475"/>
      <c r="D275" s="562"/>
      <c r="E275" s="571"/>
      <c r="F275" s="475"/>
      <c r="G275" s="475"/>
    </row>
    <row r="276" spans="1:7">
      <c r="A276" s="475"/>
      <c r="B276" s="475"/>
      <c r="C276" s="475"/>
      <c r="D276" s="562"/>
      <c r="E276" s="571"/>
      <c r="F276" s="475"/>
      <c r="G276" s="475"/>
    </row>
    <row r="277" spans="1:7">
      <c r="A277" s="475"/>
      <c r="B277" s="475"/>
      <c r="C277" s="475"/>
      <c r="D277" s="562"/>
      <c r="E277" s="571"/>
      <c r="F277" s="475"/>
      <c r="G277" s="475"/>
    </row>
    <row r="278" spans="1:7">
      <c r="A278" s="475"/>
      <c r="B278" s="475"/>
      <c r="C278" s="475"/>
      <c r="D278" s="562"/>
      <c r="E278" s="571"/>
      <c r="F278" s="475"/>
      <c r="G278" s="475"/>
    </row>
    <row r="279" spans="1:7">
      <c r="A279" s="475"/>
      <c r="B279" s="475"/>
      <c r="C279" s="475"/>
      <c r="D279" s="562"/>
      <c r="E279" s="571"/>
      <c r="F279" s="475"/>
      <c r="G279" s="475"/>
    </row>
    <row r="280" spans="1:7">
      <c r="A280" s="475"/>
      <c r="B280" s="475"/>
      <c r="C280" s="475"/>
      <c r="D280" s="562"/>
      <c r="E280" s="571"/>
      <c r="F280" s="475"/>
      <c r="G280" s="475"/>
    </row>
  </sheetData>
  <sheetProtection password="DCC9" sheet="1" objects="1" scenarios="1" selectLockedCells="1"/>
  <mergeCells count="8">
    <mergeCell ref="I3:I4"/>
    <mergeCell ref="A4:B4"/>
    <mergeCell ref="D4:G4"/>
    <mergeCell ref="C227:C228"/>
    <mergeCell ref="A1:G1"/>
    <mergeCell ref="A3:B3"/>
    <mergeCell ref="D3:E3"/>
    <mergeCell ref="H3:H4"/>
  </mergeCells>
  <conditionalFormatting sqref="C207">
    <cfRule type="cellIs" dxfId="193" priority="2" stopIfTrue="1" operator="equal">
      <formula>"soubor"</formula>
    </cfRule>
  </conditionalFormatting>
  <conditionalFormatting sqref="C208:C209">
    <cfRule type="cellIs" dxfId="192" priority="1" stopIfTrue="1" operator="equal">
      <formula>"soubor"</formula>
    </cfRule>
  </conditionalFormatting>
  <printOptions horizontalCentered="1" gridLinesSet="0"/>
  <pageMargins left="0.19685039370078741" right="0.19685039370078741" top="0.59055118110236227" bottom="0.31496062992125984" header="0.19685039370078741" footer="0"/>
  <pageSetup paperSize="9" scale="55" orientation="portrait" r:id="rId1"/>
  <headerFooter alignWithMargins="0">
    <oddFooter>&amp;R&amp;"Arial,Obyčejné"Strana &amp;P</oddFooter>
  </headerFooter>
  <rowBreaks count="2" manualBreakCount="2">
    <brk id="139" max="7" man="1"/>
    <brk id="193" max="7"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E55"/>
  <sheetViews>
    <sheetView view="pageBreakPreview" topLeftCell="A13" zoomScaleNormal="100" zoomScaleSheetLayoutView="100" workbookViewId="0">
      <selection activeCell="B48" sqref="B48:G48"/>
    </sheetView>
  </sheetViews>
  <sheetFormatPr defaultRowHeight="12.75"/>
  <cols>
    <col min="1" max="1" width="2" style="698" customWidth="1"/>
    <col min="2" max="2" width="15" style="698" customWidth="1"/>
    <col min="3" max="3" width="15.85546875" style="698" customWidth="1"/>
    <col min="4" max="4" width="14.5703125" style="698" customWidth="1"/>
    <col min="5" max="5" width="13.5703125" style="698" customWidth="1"/>
    <col min="6" max="6" width="16.5703125" style="698" customWidth="1"/>
    <col min="7" max="7" width="15.28515625" style="698" customWidth="1"/>
    <col min="8" max="8" width="8.85546875" style="698"/>
    <col min="9" max="9" width="12.85546875" style="698" bestFit="1" customWidth="1"/>
    <col min="10" max="256" width="8.85546875" style="698"/>
    <col min="257" max="257" width="2" style="698" customWidth="1"/>
    <col min="258" max="258" width="15" style="698" customWidth="1"/>
    <col min="259" max="259" width="15.85546875" style="698" customWidth="1"/>
    <col min="260" max="260" width="14.5703125" style="698" customWidth="1"/>
    <col min="261" max="261" width="13.5703125" style="698" customWidth="1"/>
    <col min="262" max="262" width="16.5703125" style="698" customWidth="1"/>
    <col min="263" max="263" width="15.28515625" style="698" customWidth="1"/>
    <col min="264" max="512" width="8.85546875" style="698"/>
    <col min="513" max="513" width="2" style="698" customWidth="1"/>
    <col min="514" max="514" width="15" style="698" customWidth="1"/>
    <col min="515" max="515" width="15.85546875" style="698" customWidth="1"/>
    <col min="516" max="516" width="14.5703125" style="698" customWidth="1"/>
    <col min="517" max="517" width="13.5703125" style="698" customWidth="1"/>
    <col min="518" max="518" width="16.5703125" style="698" customWidth="1"/>
    <col min="519" max="519" width="15.28515625" style="698" customWidth="1"/>
    <col min="520" max="768" width="8.85546875" style="698"/>
    <col min="769" max="769" width="2" style="698" customWidth="1"/>
    <col min="770" max="770" width="15" style="698" customWidth="1"/>
    <col min="771" max="771" width="15.85546875" style="698" customWidth="1"/>
    <col min="772" max="772" width="14.5703125" style="698" customWidth="1"/>
    <col min="773" max="773" width="13.5703125" style="698" customWidth="1"/>
    <col min="774" max="774" width="16.5703125" style="698" customWidth="1"/>
    <col min="775" max="775" width="15.28515625" style="698" customWidth="1"/>
    <col min="776" max="1024" width="8.85546875" style="698"/>
    <col min="1025" max="1025" width="2" style="698" customWidth="1"/>
    <col min="1026" max="1026" width="15" style="698" customWidth="1"/>
    <col min="1027" max="1027" width="15.85546875" style="698" customWidth="1"/>
    <col min="1028" max="1028" width="14.5703125" style="698" customWidth="1"/>
    <col min="1029" max="1029" width="13.5703125" style="698" customWidth="1"/>
    <col min="1030" max="1030" width="16.5703125" style="698" customWidth="1"/>
    <col min="1031" max="1031" width="15.28515625" style="698" customWidth="1"/>
    <col min="1032" max="1280" width="8.85546875" style="698"/>
    <col min="1281" max="1281" width="2" style="698" customWidth="1"/>
    <col min="1282" max="1282" width="15" style="698" customWidth="1"/>
    <col min="1283" max="1283" width="15.85546875" style="698" customWidth="1"/>
    <col min="1284" max="1284" width="14.5703125" style="698" customWidth="1"/>
    <col min="1285" max="1285" width="13.5703125" style="698" customWidth="1"/>
    <col min="1286" max="1286" width="16.5703125" style="698" customWidth="1"/>
    <col min="1287" max="1287" width="15.28515625" style="698" customWidth="1"/>
    <col min="1288" max="1536" width="8.85546875" style="698"/>
    <col min="1537" max="1537" width="2" style="698" customWidth="1"/>
    <col min="1538" max="1538" width="15" style="698" customWidth="1"/>
    <col min="1539" max="1539" width="15.85546875" style="698" customWidth="1"/>
    <col min="1540" max="1540" width="14.5703125" style="698" customWidth="1"/>
    <col min="1541" max="1541" width="13.5703125" style="698" customWidth="1"/>
    <col min="1542" max="1542" width="16.5703125" style="698" customWidth="1"/>
    <col min="1543" max="1543" width="15.28515625" style="698" customWidth="1"/>
    <col min="1544" max="1792" width="8.85546875" style="698"/>
    <col min="1793" max="1793" width="2" style="698" customWidth="1"/>
    <col min="1794" max="1794" width="15" style="698" customWidth="1"/>
    <col min="1795" max="1795" width="15.85546875" style="698" customWidth="1"/>
    <col min="1796" max="1796" width="14.5703125" style="698" customWidth="1"/>
    <col min="1797" max="1797" width="13.5703125" style="698" customWidth="1"/>
    <col min="1798" max="1798" width="16.5703125" style="698" customWidth="1"/>
    <col min="1799" max="1799" width="15.28515625" style="698" customWidth="1"/>
    <col min="1800" max="2048" width="8.85546875" style="698"/>
    <col min="2049" max="2049" width="2" style="698" customWidth="1"/>
    <col min="2050" max="2050" width="15" style="698" customWidth="1"/>
    <col min="2051" max="2051" width="15.85546875" style="698" customWidth="1"/>
    <col min="2052" max="2052" width="14.5703125" style="698" customWidth="1"/>
    <col min="2053" max="2053" width="13.5703125" style="698" customWidth="1"/>
    <col min="2054" max="2054" width="16.5703125" style="698" customWidth="1"/>
    <col min="2055" max="2055" width="15.28515625" style="698" customWidth="1"/>
    <col min="2056" max="2304" width="8.85546875" style="698"/>
    <col min="2305" max="2305" width="2" style="698" customWidth="1"/>
    <col min="2306" max="2306" width="15" style="698" customWidth="1"/>
    <col min="2307" max="2307" width="15.85546875" style="698" customWidth="1"/>
    <col min="2308" max="2308" width="14.5703125" style="698" customWidth="1"/>
    <col min="2309" max="2309" width="13.5703125" style="698" customWidth="1"/>
    <col min="2310" max="2310" width="16.5703125" style="698" customWidth="1"/>
    <col min="2311" max="2311" width="15.28515625" style="698" customWidth="1"/>
    <col min="2312" max="2560" width="8.85546875" style="698"/>
    <col min="2561" max="2561" width="2" style="698" customWidth="1"/>
    <col min="2562" max="2562" width="15" style="698" customWidth="1"/>
    <col min="2563" max="2563" width="15.85546875" style="698" customWidth="1"/>
    <col min="2564" max="2564" width="14.5703125" style="698" customWidth="1"/>
    <col min="2565" max="2565" width="13.5703125" style="698" customWidth="1"/>
    <col min="2566" max="2566" width="16.5703125" style="698" customWidth="1"/>
    <col min="2567" max="2567" width="15.28515625" style="698" customWidth="1"/>
    <col min="2568" max="2816" width="8.85546875" style="698"/>
    <col min="2817" max="2817" width="2" style="698" customWidth="1"/>
    <col min="2818" max="2818" width="15" style="698" customWidth="1"/>
    <col min="2819" max="2819" width="15.85546875" style="698" customWidth="1"/>
    <col min="2820" max="2820" width="14.5703125" style="698" customWidth="1"/>
    <col min="2821" max="2821" width="13.5703125" style="698" customWidth="1"/>
    <col min="2822" max="2822" width="16.5703125" style="698" customWidth="1"/>
    <col min="2823" max="2823" width="15.28515625" style="698" customWidth="1"/>
    <col min="2824" max="3072" width="8.85546875" style="698"/>
    <col min="3073" max="3073" width="2" style="698" customWidth="1"/>
    <col min="3074" max="3074" width="15" style="698" customWidth="1"/>
    <col min="3075" max="3075" width="15.85546875" style="698" customWidth="1"/>
    <col min="3076" max="3076" width="14.5703125" style="698" customWidth="1"/>
    <col min="3077" max="3077" width="13.5703125" style="698" customWidth="1"/>
    <col min="3078" max="3078" width="16.5703125" style="698" customWidth="1"/>
    <col min="3079" max="3079" width="15.28515625" style="698" customWidth="1"/>
    <col min="3080" max="3328" width="8.85546875" style="698"/>
    <col min="3329" max="3329" width="2" style="698" customWidth="1"/>
    <col min="3330" max="3330" width="15" style="698" customWidth="1"/>
    <col min="3331" max="3331" width="15.85546875" style="698" customWidth="1"/>
    <col min="3332" max="3332" width="14.5703125" style="698" customWidth="1"/>
    <col min="3333" max="3333" width="13.5703125" style="698" customWidth="1"/>
    <col min="3334" max="3334" width="16.5703125" style="698" customWidth="1"/>
    <col min="3335" max="3335" width="15.28515625" style="698" customWidth="1"/>
    <col min="3336" max="3584" width="8.85546875" style="698"/>
    <col min="3585" max="3585" width="2" style="698" customWidth="1"/>
    <col min="3586" max="3586" width="15" style="698" customWidth="1"/>
    <col min="3587" max="3587" width="15.85546875" style="698" customWidth="1"/>
    <col min="3588" max="3588" width="14.5703125" style="698" customWidth="1"/>
    <col min="3589" max="3589" width="13.5703125" style="698" customWidth="1"/>
    <col min="3590" max="3590" width="16.5703125" style="698" customWidth="1"/>
    <col min="3591" max="3591" width="15.28515625" style="698" customWidth="1"/>
    <col min="3592" max="3840" width="8.85546875" style="698"/>
    <col min="3841" max="3841" width="2" style="698" customWidth="1"/>
    <col min="3842" max="3842" width="15" style="698" customWidth="1"/>
    <col min="3843" max="3843" width="15.85546875" style="698" customWidth="1"/>
    <col min="3844" max="3844" width="14.5703125" style="698" customWidth="1"/>
    <col min="3845" max="3845" width="13.5703125" style="698" customWidth="1"/>
    <col min="3846" max="3846" width="16.5703125" style="698" customWidth="1"/>
    <col min="3847" max="3847" width="15.28515625" style="698" customWidth="1"/>
    <col min="3848" max="4096" width="8.85546875" style="698"/>
    <col min="4097" max="4097" width="2" style="698" customWidth="1"/>
    <col min="4098" max="4098" width="15" style="698" customWidth="1"/>
    <col min="4099" max="4099" width="15.85546875" style="698" customWidth="1"/>
    <col min="4100" max="4100" width="14.5703125" style="698" customWidth="1"/>
    <col min="4101" max="4101" width="13.5703125" style="698" customWidth="1"/>
    <col min="4102" max="4102" width="16.5703125" style="698" customWidth="1"/>
    <col min="4103" max="4103" width="15.28515625" style="698" customWidth="1"/>
    <col min="4104" max="4352" width="8.85546875" style="698"/>
    <col min="4353" max="4353" width="2" style="698" customWidth="1"/>
    <col min="4354" max="4354" width="15" style="698" customWidth="1"/>
    <col min="4355" max="4355" width="15.85546875" style="698" customWidth="1"/>
    <col min="4356" max="4356" width="14.5703125" style="698" customWidth="1"/>
    <col min="4357" max="4357" width="13.5703125" style="698" customWidth="1"/>
    <col min="4358" max="4358" width="16.5703125" style="698" customWidth="1"/>
    <col min="4359" max="4359" width="15.28515625" style="698" customWidth="1"/>
    <col min="4360" max="4608" width="8.85546875" style="698"/>
    <col min="4609" max="4609" width="2" style="698" customWidth="1"/>
    <col min="4610" max="4610" width="15" style="698" customWidth="1"/>
    <col min="4611" max="4611" width="15.85546875" style="698" customWidth="1"/>
    <col min="4612" max="4612" width="14.5703125" style="698" customWidth="1"/>
    <col min="4613" max="4613" width="13.5703125" style="698" customWidth="1"/>
    <col min="4614" max="4614" width="16.5703125" style="698" customWidth="1"/>
    <col min="4615" max="4615" width="15.28515625" style="698" customWidth="1"/>
    <col min="4616" max="4864" width="8.85546875" style="698"/>
    <col min="4865" max="4865" width="2" style="698" customWidth="1"/>
    <col min="4866" max="4866" width="15" style="698" customWidth="1"/>
    <col min="4867" max="4867" width="15.85546875" style="698" customWidth="1"/>
    <col min="4868" max="4868" width="14.5703125" style="698" customWidth="1"/>
    <col min="4869" max="4869" width="13.5703125" style="698" customWidth="1"/>
    <col min="4870" max="4870" width="16.5703125" style="698" customWidth="1"/>
    <col min="4871" max="4871" width="15.28515625" style="698" customWidth="1"/>
    <col min="4872" max="5120" width="8.85546875" style="698"/>
    <col min="5121" max="5121" width="2" style="698" customWidth="1"/>
    <col min="5122" max="5122" width="15" style="698" customWidth="1"/>
    <col min="5123" max="5123" width="15.85546875" style="698" customWidth="1"/>
    <col min="5124" max="5124" width="14.5703125" style="698" customWidth="1"/>
    <col min="5125" max="5125" width="13.5703125" style="698" customWidth="1"/>
    <col min="5126" max="5126" width="16.5703125" style="698" customWidth="1"/>
    <col min="5127" max="5127" width="15.28515625" style="698" customWidth="1"/>
    <col min="5128" max="5376" width="8.85546875" style="698"/>
    <col min="5377" max="5377" width="2" style="698" customWidth="1"/>
    <col min="5378" max="5378" width="15" style="698" customWidth="1"/>
    <col min="5379" max="5379" width="15.85546875" style="698" customWidth="1"/>
    <col min="5380" max="5380" width="14.5703125" style="698" customWidth="1"/>
    <col min="5381" max="5381" width="13.5703125" style="698" customWidth="1"/>
    <col min="5382" max="5382" width="16.5703125" style="698" customWidth="1"/>
    <col min="5383" max="5383" width="15.28515625" style="698" customWidth="1"/>
    <col min="5384" max="5632" width="8.85546875" style="698"/>
    <col min="5633" max="5633" width="2" style="698" customWidth="1"/>
    <col min="5634" max="5634" width="15" style="698" customWidth="1"/>
    <col min="5635" max="5635" width="15.85546875" style="698" customWidth="1"/>
    <col min="5636" max="5636" width="14.5703125" style="698" customWidth="1"/>
    <col min="5637" max="5637" width="13.5703125" style="698" customWidth="1"/>
    <col min="5638" max="5638" width="16.5703125" style="698" customWidth="1"/>
    <col min="5639" max="5639" width="15.28515625" style="698" customWidth="1"/>
    <col min="5640" max="5888" width="8.85546875" style="698"/>
    <col min="5889" max="5889" width="2" style="698" customWidth="1"/>
    <col min="5890" max="5890" width="15" style="698" customWidth="1"/>
    <col min="5891" max="5891" width="15.85546875" style="698" customWidth="1"/>
    <col min="5892" max="5892" width="14.5703125" style="698" customWidth="1"/>
    <col min="5893" max="5893" width="13.5703125" style="698" customWidth="1"/>
    <col min="5894" max="5894" width="16.5703125" style="698" customWidth="1"/>
    <col min="5895" max="5895" width="15.28515625" style="698" customWidth="1"/>
    <col min="5896" max="6144" width="8.85546875" style="698"/>
    <col min="6145" max="6145" width="2" style="698" customWidth="1"/>
    <col min="6146" max="6146" width="15" style="698" customWidth="1"/>
    <col min="6147" max="6147" width="15.85546875" style="698" customWidth="1"/>
    <col min="6148" max="6148" width="14.5703125" style="698" customWidth="1"/>
    <col min="6149" max="6149" width="13.5703125" style="698" customWidth="1"/>
    <col min="6150" max="6150" width="16.5703125" style="698" customWidth="1"/>
    <col min="6151" max="6151" width="15.28515625" style="698" customWidth="1"/>
    <col min="6152" max="6400" width="8.85546875" style="698"/>
    <col min="6401" max="6401" width="2" style="698" customWidth="1"/>
    <col min="6402" max="6402" width="15" style="698" customWidth="1"/>
    <col min="6403" max="6403" width="15.85546875" style="698" customWidth="1"/>
    <col min="6404" max="6404" width="14.5703125" style="698" customWidth="1"/>
    <col min="6405" max="6405" width="13.5703125" style="698" customWidth="1"/>
    <col min="6406" max="6406" width="16.5703125" style="698" customWidth="1"/>
    <col min="6407" max="6407" width="15.28515625" style="698" customWidth="1"/>
    <col min="6408" max="6656" width="8.85546875" style="698"/>
    <col min="6657" max="6657" width="2" style="698" customWidth="1"/>
    <col min="6658" max="6658" width="15" style="698" customWidth="1"/>
    <col min="6659" max="6659" width="15.85546875" style="698" customWidth="1"/>
    <col min="6660" max="6660" width="14.5703125" style="698" customWidth="1"/>
    <col min="6661" max="6661" width="13.5703125" style="698" customWidth="1"/>
    <col min="6662" max="6662" width="16.5703125" style="698" customWidth="1"/>
    <col min="6663" max="6663" width="15.28515625" style="698" customWidth="1"/>
    <col min="6664" max="6912" width="8.85546875" style="698"/>
    <col min="6913" max="6913" width="2" style="698" customWidth="1"/>
    <col min="6914" max="6914" width="15" style="698" customWidth="1"/>
    <col min="6915" max="6915" width="15.85546875" style="698" customWidth="1"/>
    <col min="6916" max="6916" width="14.5703125" style="698" customWidth="1"/>
    <col min="6917" max="6917" width="13.5703125" style="698" customWidth="1"/>
    <col min="6918" max="6918" width="16.5703125" style="698" customWidth="1"/>
    <col min="6919" max="6919" width="15.28515625" style="698" customWidth="1"/>
    <col min="6920" max="7168" width="8.85546875" style="698"/>
    <col min="7169" max="7169" width="2" style="698" customWidth="1"/>
    <col min="7170" max="7170" width="15" style="698" customWidth="1"/>
    <col min="7171" max="7171" width="15.85546875" style="698" customWidth="1"/>
    <col min="7172" max="7172" width="14.5703125" style="698" customWidth="1"/>
    <col min="7173" max="7173" width="13.5703125" style="698" customWidth="1"/>
    <col min="7174" max="7174" width="16.5703125" style="698" customWidth="1"/>
    <col min="7175" max="7175" width="15.28515625" style="698" customWidth="1"/>
    <col min="7176" max="7424" width="8.85546875" style="698"/>
    <col min="7425" max="7425" width="2" style="698" customWidth="1"/>
    <col min="7426" max="7426" width="15" style="698" customWidth="1"/>
    <col min="7427" max="7427" width="15.85546875" style="698" customWidth="1"/>
    <col min="7428" max="7428" width="14.5703125" style="698" customWidth="1"/>
    <col min="7429" max="7429" width="13.5703125" style="698" customWidth="1"/>
    <col min="7430" max="7430" width="16.5703125" style="698" customWidth="1"/>
    <col min="7431" max="7431" width="15.28515625" style="698" customWidth="1"/>
    <col min="7432" max="7680" width="8.85546875" style="698"/>
    <col min="7681" max="7681" width="2" style="698" customWidth="1"/>
    <col min="7682" max="7682" width="15" style="698" customWidth="1"/>
    <col min="7683" max="7683" width="15.85546875" style="698" customWidth="1"/>
    <col min="7684" max="7684" width="14.5703125" style="698" customWidth="1"/>
    <col min="7685" max="7685" width="13.5703125" style="698" customWidth="1"/>
    <col min="7686" max="7686" width="16.5703125" style="698" customWidth="1"/>
    <col min="7687" max="7687" width="15.28515625" style="698" customWidth="1"/>
    <col min="7688" max="7936" width="8.85546875" style="698"/>
    <col min="7937" max="7937" width="2" style="698" customWidth="1"/>
    <col min="7938" max="7938" width="15" style="698" customWidth="1"/>
    <col min="7939" max="7939" width="15.85546875" style="698" customWidth="1"/>
    <col min="7940" max="7940" width="14.5703125" style="698" customWidth="1"/>
    <col min="7941" max="7941" width="13.5703125" style="698" customWidth="1"/>
    <col min="7942" max="7942" width="16.5703125" style="698" customWidth="1"/>
    <col min="7943" max="7943" width="15.28515625" style="698" customWidth="1"/>
    <col min="7944" max="8192" width="8.85546875" style="698"/>
    <col min="8193" max="8193" width="2" style="698" customWidth="1"/>
    <col min="8194" max="8194" width="15" style="698" customWidth="1"/>
    <col min="8195" max="8195" width="15.85546875" style="698" customWidth="1"/>
    <col min="8196" max="8196" width="14.5703125" style="698" customWidth="1"/>
    <col min="8197" max="8197" width="13.5703125" style="698" customWidth="1"/>
    <col min="8198" max="8198" width="16.5703125" style="698" customWidth="1"/>
    <col min="8199" max="8199" width="15.28515625" style="698" customWidth="1"/>
    <col min="8200" max="8448" width="8.85546875" style="698"/>
    <col min="8449" max="8449" width="2" style="698" customWidth="1"/>
    <col min="8450" max="8450" width="15" style="698" customWidth="1"/>
    <col min="8451" max="8451" width="15.85546875" style="698" customWidth="1"/>
    <col min="8452" max="8452" width="14.5703125" style="698" customWidth="1"/>
    <col min="8453" max="8453" width="13.5703125" style="698" customWidth="1"/>
    <col min="8454" max="8454" width="16.5703125" style="698" customWidth="1"/>
    <col min="8455" max="8455" width="15.28515625" style="698" customWidth="1"/>
    <col min="8456" max="8704" width="8.85546875" style="698"/>
    <col min="8705" max="8705" width="2" style="698" customWidth="1"/>
    <col min="8706" max="8706" width="15" style="698" customWidth="1"/>
    <col min="8707" max="8707" width="15.85546875" style="698" customWidth="1"/>
    <col min="8708" max="8708" width="14.5703125" style="698" customWidth="1"/>
    <col min="8709" max="8709" width="13.5703125" style="698" customWidth="1"/>
    <col min="8710" max="8710" width="16.5703125" style="698" customWidth="1"/>
    <col min="8711" max="8711" width="15.28515625" style="698" customWidth="1"/>
    <col min="8712" max="8960" width="8.85546875" style="698"/>
    <col min="8961" max="8961" width="2" style="698" customWidth="1"/>
    <col min="8962" max="8962" width="15" style="698" customWidth="1"/>
    <col min="8963" max="8963" width="15.85546875" style="698" customWidth="1"/>
    <col min="8964" max="8964" width="14.5703125" style="698" customWidth="1"/>
    <col min="8965" max="8965" width="13.5703125" style="698" customWidth="1"/>
    <col min="8966" max="8966" width="16.5703125" style="698" customWidth="1"/>
    <col min="8967" max="8967" width="15.28515625" style="698" customWidth="1"/>
    <col min="8968" max="9216" width="8.85546875" style="698"/>
    <col min="9217" max="9217" width="2" style="698" customWidth="1"/>
    <col min="9218" max="9218" width="15" style="698" customWidth="1"/>
    <col min="9219" max="9219" width="15.85546875" style="698" customWidth="1"/>
    <col min="9220" max="9220" width="14.5703125" style="698" customWidth="1"/>
    <col min="9221" max="9221" width="13.5703125" style="698" customWidth="1"/>
    <col min="9222" max="9222" width="16.5703125" style="698" customWidth="1"/>
    <col min="9223" max="9223" width="15.28515625" style="698" customWidth="1"/>
    <col min="9224" max="9472" width="8.85546875" style="698"/>
    <col min="9473" max="9473" width="2" style="698" customWidth="1"/>
    <col min="9474" max="9474" width="15" style="698" customWidth="1"/>
    <col min="9475" max="9475" width="15.85546875" style="698" customWidth="1"/>
    <col min="9476" max="9476" width="14.5703125" style="698" customWidth="1"/>
    <col min="9477" max="9477" width="13.5703125" style="698" customWidth="1"/>
    <col min="9478" max="9478" width="16.5703125" style="698" customWidth="1"/>
    <col min="9479" max="9479" width="15.28515625" style="698" customWidth="1"/>
    <col min="9480" max="9728" width="8.85546875" style="698"/>
    <col min="9729" max="9729" width="2" style="698" customWidth="1"/>
    <col min="9730" max="9730" width="15" style="698" customWidth="1"/>
    <col min="9731" max="9731" width="15.85546875" style="698" customWidth="1"/>
    <col min="9732" max="9732" width="14.5703125" style="698" customWidth="1"/>
    <col min="9733" max="9733" width="13.5703125" style="698" customWidth="1"/>
    <col min="9734" max="9734" width="16.5703125" style="698" customWidth="1"/>
    <col min="9735" max="9735" width="15.28515625" style="698" customWidth="1"/>
    <col min="9736" max="9984" width="8.85546875" style="698"/>
    <col min="9985" max="9985" width="2" style="698" customWidth="1"/>
    <col min="9986" max="9986" width="15" style="698" customWidth="1"/>
    <col min="9987" max="9987" width="15.85546875" style="698" customWidth="1"/>
    <col min="9988" max="9988" width="14.5703125" style="698" customWidth="1"/>
    <col min="9989" max="9989" width="13.5703125" style="698" customWidth="1"/>
    <col min="9990" max="9990" width="16.5703125" style="698" customWidth="1"/>
    <col min="9991" max="9991" width="15.28515625" style="698" customWidth="1"/>
    <col min="9992" max="10240" width="8.85546875" style="698"/>
    <col min="10241" max="10241" width="2" style="698" customWidth="1"/>
    <col min="10242" max="10242" width="15" style="698" customWidth="1"/>
    <col min="10243" max="10243" width="15.85546875" style="698" customWidth="1"/>
    <col min="10244" max="10244" width="14.5703125" style="698" customWidth="1"/>
    <col min="10245" max="10245" width="13.5703125" style="698" customWidth="1"/>
    <col min="10246" max="10246" width="16.5703125" style="698" customWidth="1"/>
    <col min="10247" max="10247" width="15.28515625" style="698" customWidth="1"/>
    <col min="10248" max="10496" width="8.85546875" style="698"/>
    <col min="10497" max="10497" width="2" style="698" customWidth="1"/>
    <col min="10498" max="10498" width="15" style="698" customWidth="1"/>
    <col min="10499" max="10499" width="15.85546875" style="698" customWidth="1"/>
    <col min="10500" max="10500" width="14.5703125" style="698" customWidth="1"/>
    <col min="10501" max="10501" width="13.5703125" style="698" customWidth="1"/>
    <col min="10502" max="10502" width="16.5703125" style="698" customWidth="1"/>
    <col min="10503" max="10503" width="15.28515625" style="698" customWidth="1"/>
    <col min="10504" max="10752" width="8.85546875" style="698"/>
    <col min="10753" max="10753" width="2" style="698" customWidth="1"/>
    <col min="10754" max="10754" width="15" style="698" customWidth="1"/>
    <col min="10755" max="10755" width="15.85546875" style="698" customWidth="1"/>
    <col min="10756" max="10756" width="14.5703125" style="698" customWidth="1"/>
    <col min="10757" max="10757" width="13.5703125" style="698" customWidth="1"/>
    <col min="10758" max="10758" width="16.5703125" style="698" customWidth="1"/>
    <col min="10759" max="10759" width="15.28515625" style="698" customWidth="1"/>
    <col min="10760" max="11008" width="8.85546875" style="698"/>
    <col min="11009" max="11009" width="2" style="698" customWidth="1"/>
    <col min="11010" max="11010" width="15" style="698" customWidth="1"/>
    <col min="11011" max="11011" width="15.85546875" style="698" customWidth="1"/>
    <col min="11012" max="11012" width="14.5703125" style="698" customWidth="1"/>
    <col min="11013" max="11013" width="13.5703125" style="698" customWidth="1"/>
    <col min="11014" max="11014" width="16.5703125" style="698" customWidth="1"/>
    <col min="11015" max="11015" width="15.28515625" style="698" customWidth="1"/>
    <col min="11016" max="11264" width="8.85546875" style="698"/>
    <col min="11265" max="11265" width="2" style="698" customWidth="1"/>
    <col min="11266" max="11266" width="15" style="698" customWidth="1"/>
    <col min="11267" max="11267" width="15.85546875" style="698" customWidth="1"/>
    <col min="11268" max="11268" width="14.5703125" style="698" customWidth="1"/>
    <col min="11269" max="11269" width="13.5703125" style="698" customWidth="1"/>
    <col min="11270" max="11270" width="16.5703125" style="698" customWidth="1"/>
    <col min="11271" max="11271" width="15.28515625" style="698" customWidth="1"/>
    <col min="11272" max="11520" width="8.85546875" style="698"/>
    <col min="11521" max="11521" width="2" style="698" customWidth="1"/>
    <col min="11522" max="11522" width="15" style="698" customWidth="1"/>
    <col min="11523" max="11523" width="15.85546875" style="698" customWidth="1"/>
    <col min="11524" max="11524" width="14.5703125" style="698" customWidth="1"/>
    <col min="11525" max="11525" width="13.5703125" style="698" customWidth="1"/>
    <col min="11526" max="11526" width="16.5703125" style="698" customWidth="1"/>
    <col min="11527" max="11527" width="15.28515625" style="698" customWidth="1"/>
    <col min="11528" max="11776" width="8.85546875" style="698"/>
    <col min="11777" max="11777" width="2" style="698" customWidth="1"/>
    <col min="11778" max="11778" width="15" style="698" customWidth="1"/>
    <col min="11779" max="11779" width="15.85546875" style="698" customWidth="1"/>
    <col min="11780" max="11780" width="14.5703125" style="698" customWidth="1"/>
    <col min="11781" max="11781" width="13.5703125" style="698" customWidth="1"/>
    <col min="11782" max="11782" width="16.5703125" style="698" customWidth="1"/>
    <col min="11783" max="11783" width="15.28515625" style="698" customWidth="1"/>
    <col min="11784" max="12032" width="8.85546875" style="698"/>
    <col min="12033" max="12033" width="2" style="698" customWidth="1"/>
    <col min="12034" max="12034" width="15" style="698" customWidth="1"/>
    <col min="12035" max="12035" width="15.85546875" style="698" customWidth="1"/>
    <col min="12036" max="12036" width="14.5703125" style="698" customWidth="1"/>
    <col min="12037" max="12037" width="13.5703125" style="698" customWidth="1"/>
    <col min="12038" max="12038" width="16.5703125" style="698" customWidth="1"/>
    <col min="12039" max="12039" width="15.28515625" style="698" customWidth="1"/>
    <col min="12040" max="12288" width="8.85546875" style="698"/>
    <col min="12289" max="12289" width="2" style="698" customWidth="1"/>
    <col min="12290" max="12290" width="15" style="698" customWidth="1"/>
    <col min="12291" max="12291" width="15.85546875" style="698" customWidth="1"/>
    <col min="12292" max="12292" width="14.5703125" style="698" customWidth="1"/>
    <col min="12293" max="12293" width="13.5703125" style="698" customWidth="1"/>
    <col min="12294" max="12294" width="16.5703125" style="698" customWidth="1"/>
    <col min="12295" max="12295" width="15.28515625" style="698" customWidth="1"/>
    <col min="12296" max="12544" width="8.85546875" style="698"/>
    <col min="12545" max="12545" width="2" style="698" customWidth="1"/>
    <col min="12546" max="12546" width="15" style="698" customWidth="1"/>
    <col min="12547" max="12547" width="15.85546875" style="698" customWidth="1"/>
    <col min="12548" max="12548" width="14.5703125" style="698" customWidth="1"/>
    <col min="12549" max="12549" width="13.5703125" style="698" customWidth="1"/>
    <col min="12550" max="12550" width="16.5703125" style="698" customWidth="1"/>
    <col min="12551" max="12551" width="15.28515625" style="698" customWidth="1"/>
    <col min="12552" max="12800" width="8.85546875" style="698"/>
    <col min="12801" max="12801" width="2" style="698" customWidth="1"/>
    <col min="12802" max="12802" width="15" style="698" customWidth="1"/>
    <col min="12803" max="12803" width="15.85546875" style="698" customWidth="1"/>
    <col min="12804" max="12804" width="14.5703125" style="698" customWidth="1"/>
    <col min="12805" max="12805" width="13.5703125" style="698" customWidth="1"/>
    <col min="12806" max="12806" width="16.5703125" style="698" customWidth="1"/>
    <col min="12807" max="12807" width="15.28515625" style="698" customWidth="1"/>
    <col min="12808" max="13056" width="8.85546875" style="698"/>
    <col min="13057" max="13057" width="2" style="698" customWidth="1"/>
    <col min="13058" max="13058" width="15" style="698" customWidth="1"/>
    <col min="13059" max="13059" width="15.85546875" style="698" customWidth="1"/>
    <col min="13060" max="13060" width="14.5703125" style="698" customWidth="1"/>
    <col min="13061" max="13061" width="13.5703125" style="698" customWidth="1"/>
    <col min="13062" max="13062" width="16.5703125" style="698" customWidth="1"/>
    <col min="13063" max="13063" width="15.28515625" style="698" customWidth="1"/>
    <col min="13064" max="13312" width="8.85546875" style="698"/>
    <col min="13313" max="13313" width="2" style="698" customWidth="1"/>
    <col min="13314" max="13314" width="15" style="698" customWidth="1"/>
    <col min="13315" max="13315" width="15.85546875" style="698" customWidth="1"/>
    <col min="13316" max="13316" width="14.5703125" style="698" customWidth="1"/>
    <col min="13317" max="13317" width="13.5703125" style="698" customWidth="1"/>
    <col min="13318" max="13318" width="16.5703125" style="698" customWidth="1"/>
    <col min="13319" max="13319" width="15.28515625" style="698" customWidth="1"/>
    <col min="13320" max="13568" width="8.85546875" style="698"/>
    <col min="13569" max="13569" width="2" style="698" customWidth="1"/>
    <col min="13570" max="13570" width="15" style="698" customWidth="1"/>
    <col min="13571" max="13571" width="15.85546875" style="698" customWidth="1"/>
    <col min="13572" max="13572" width="14.5703125" style="698" customWidth="1"/>
    <col min="13573" max="13573" width="13.5703125" style="698" customWidth="1"/>
    <col min="13574" max="13574" width="16.5703125" style="698" customWidth="1"/>
    <col min="13575" max="13575" width="15.28515625" style="698" customWidth="1"/>
    <col min="13576" max="13824" width="8.85546875" style="698"/>
    <col min="13825" max="13825" width="2" style="698" customWidth="1"/>
    <col min="13826" max="13826" width="15" style="698" customWidth="1"/>
    <col min="13827" max="13827" width="15.85546875" style="698" customWidth="1"/>
    <col min="13828" max="13828" width="14.5703125" style="698" customWidth="1"/>
    <col min="13829" max="13829" width="13.5703125" style="698" customWidth="1"/>
    <col min="13830" max="13830" width="16.5703125" style="698" customWidth="1"/>
    <col min="13831" max="13831" width="15.28515625" style="698" customWidth="1"/>
    <col min="13832" max="14080" width="8.85546875" style="698"/>
    <col min="14081" max="14081" width="2" style="698" customWidth="1"/>
    <col min="14082" max="14082" width="15" style="698" customWidth="1"/>
    <col min="14083" max="14083" width="15.85546875" style="698" customWidth="1"/>
    <col min="14084" max="14084" width="14.5703125" style="698" customWidth="1"/>
    <col min="14085" max="14085" width="13.5703125" style="698" customWidth="1"/>
    <col min="14086" max="14086" width="16.5703125" style="698" customWidth="1"/>
    <col min="14087" max="14087" width="15.28515625" style="698" customWidth="1"/>
    <col min="14088" max="14336" width="8.85546875" style="698"/>
    <col min="14337" max="14337" width="2" style="698" customWidth="1"/>
    <col min="14338" max="14338" width="15" style="698" customWidth="1"/>
    <col min="14339" max="14339" width="15.85546875" style="698" customWidth="1"/>
    <col min="14340" max="14340" width="14.5703125" style="698" customWidth="1"/>
    <col min="14341" max="14341" width="13.5703125" style="698" customWidth="1"/>
    <col min="14342" max="14342" width="16.5703125" style="698" customWidth="1"/>
    <col min="14343" max="14343" width="15.28515625" style="698" customWidth="1"/>
    <col min="14344" max="14592" width="8.85546875" style="698"/>
    <col min="14593" max="14593" width="2" style="698" customWidth="1"/>
    <col min="14594" max="14594" width="15" style="698" customWidth="1"/>
    <col min="14595" max="14595" width="15.85546875" style="698" customWidth="1"/>
    <col min="14596" max="14596" width="14.5703125" style="698" customWidth="1"/>
    <col min="14597" max="14597" width="13.5703125" style="698" customWidth="1"/>
    <col min="14598" max="14598" width="16.5703125" style="698" customWidth="1"/>
    <col min="14599" max="14599" width="15.28515625" style="698" customWidth="1"/>
    <col min="14600" max="14848" width="8.85546875" style="698"/>
    <col min="14849" max="14849" width="2" style="698" customWidth="1"/>
    <col min="14850" max="14850" width="15" style="698" customWidth="1"/>
    <col min="14851" max="14851" width="15.85546875" style="698" customWidth="1"/>
    <col min="14852" max="14852" width="14.5703125" style="698" customWidth="1"/>
    <col min="14853" max="14853" width="13.5703125" style="698" customWidth="1"/>
    <col min="14854" max="14854" width="16.5703125" style="698" customWidth="1"/>
    <col min="14855" max="14855" width="15.28515625" style="698" customWidth="1"/>
    <col min="14856" max="15104" width="8.85546875" style="698"/>
    <col min="15105" max="15105" width="2" style="698" customWidth="1"/>
    <col min="15106" max="15106" width="15" style="698" customWidth="1"/>
    <col min="15107" max="15107" width="15.85546875" style="698" customWidth="1"/>
    <col min="15108" max="15108" width="14.5703125" style="698" customWidth="1"/>
    <col min="15109" max="15109" width="13.5703125" style="698" customWidth="1"/>
    <col min="15110" max="15110" width="16.5703125" style="698" customWidth="1"/>
    <col min="15111" max="15111" width="15.28515625" style="698" customWidth="1"/>
    <col min="15112" max="15360" width="8.85546875" style="698"/>
    <col min="15361" max="15361" width="2" style="698" customWidth="1"/>
    <col min="15362" max="15362" width="15" style="698" customWidth="1"/>
    <col min="15363" max="15363" width="15.85546875" style="698" customWidth="1"/>
    <col min="15364" max="15364" width="14.5703125" style="698" customWidth="1"/>
    <col min="15365" max="15365" width="13.5703125" style="698" customWidth="1"/>
    <col min="15366" max="15366" width="16.5703125" style="698" customWidth="1"/>
    <col min="15367" max="15367" width="15.28515625" style="698" customWidth="1"/>
    <col min="15368" max="15616" width="8.85546875" style="698"/>
    <col min="15617" max="15617" width="2" style="698" customWidth="1"/>
    <col min="15618" max="15618" width="15" style="698" customWidth="1"/>
    <col min="15619" max="15619" width="15.85546875" style="698" customWidth="1"/>
    <col min="15620" max="15620" width="14.5703125" style="698" customWidth="1"/>
    <col min="15621" max="15621" width="13.5703125" style="698" customWidth="1"/>
    <col min="15622" max="15622" width="16.5703125" style="698" customWidth="1"/>
    <col min="15623" max="15623" width="15.28515625" style="698" customWidth="1"/>
    <col min="15624" max="15872" width="8.85546875" style="698"/>
    <col min="15873" max="15873" width="2" style="698" customWidth="1"/>
    <col min="15874" max="15874" width="15" style="698" customWidth="1"/>
    <col min="15875" max="15875" width="15.85546875" style="698" customWidth="1"/>
    <col min="15876" max="15876" width="14.5703125" style="698" customWidth="1"/>
    <col min="15877" max="15877" width="13.5703125" style="698" customWidth="1"/>
    <col min="15878" max="15878" width="16.5703125" style="698" customWidth="1"/>
    <col min="15879" max="15879" width="15.28515625" style="698" customWidth="1"/>
    <col min="15880" max="16128" width="8.85546875" style="698"/>
    <col min="16129" max="16129" width="2" style="698" customWidth="1"/>
    <col min="16130" max="16130" width="15" style="698" customWidth="1"/>
    <col min="16131" max="16131" width="15.85546875" style="698" customWidth="1"/>
    <col min="16132" max="16132" width="14.5703125" style="698" customWidth="1"/>
    <col min="16133" max="16133" width="13.5703125" style="698" customWidth="1"/>
    <col min="16134" max="16134" width="16.5703125" style="698" customWidth="1"/>
    <col min="16135" max="16135" width="15.28515625" style="698" customWidth="1"/>
    <col min="16136" max="16384" width="8.85546875" style="698"/>
  </cols>
  <sheetData>
    <row r="1" spans="1:57" ht="24.75" customHeight="1" thickBot="1">
      <c r="A1" s="874" t="s">
        <v>3047</v>
      </c>
      <c r="B1" s="875"/>
      <c r="C1" s="875"/>
      <c r="D1" s="875"/>
      <c r="E1" s="875"/>
      <c r="F1" s="875"/>
      <c r="G1" s="875"/>
    </row>
    <row r="2" spans="1:57" ht="12.75" customHeight="1">
      <c r="A2" s="876" t="s">
        <v>552</v>
      </c>
      <c r="B2" s="877"/>
      <c r="C2" s="878" t="str">
        <f>[2]Rekapitulace!H1</f>
        <v>180730ST.1</v>
      </c>
      <c r="D2" s="878" t="s">
        <v>3048</v>
      </c>
      <c r="E2" s="879"/>
      <c r="F2" s="880" t="s">
        <v>555</v>
      </c>
      <c r="G2" s="881"/>
    </row>
    <row r="3" spans="1:57" ht="3" hidden="1" customHeight="1">
      <c r="A3" s="882"/>
      <c r="B3" s="883"/>
      <c r="C3" s="884"/>
      <c r="D3" s="884"/>
      <c r="E3" s="885"/>
      <c r="F3" s="886"/>
      <c r="G3" s="887"/>
    </row>
    <row r="4" spans="1:57" ht="12" customHeight="1">
      <c r="A4" s="888" t="s">
        <v>556</v>
      </c>
      <c r="B4" s="883"/>
      <c r="C4" s="884" t="s">
        <v>1442</v>
      </c>
      <c r="D4" s="884"/>
      <c r="E4" s="885"/>
      <c r="F4" s="886" t="s">
        <v>557</v>
      </c>
      <c r="G4" s="889"/>
    </row>
    <row r="5" spans="1:57" ht="12.95" customHeight="1">
      <c r="A5" s="890" t="s">
        <v>1914</v>
      </c>
      <c r="B5" s="891"/>
      <c r="C5" s="892" t="s">
        <v>1915</v>
      </c>
      <c r="D5" s="893"/>
      <c r="E5" s="891"/>
      <c r="F5" s="886" t="s">
        <v>559</v>
      </c>
      <c r="G5" s="887"/>
    </row>
    <row r="6" spans="1:57" ht="12.95" customHeight="1">
      <c r="A6" s="888" t="s">
        <v>68</v>
      </c>
      <c r="B6" s="883"/>
      <c r="C6" s="884" t="s">
        <v>1445</v>
      </c>
      <c r="D6" s="884"/>
      <c r="E6" s="885"/>
      <c r="F6" s="894" t="s">
        <v>560</v>
      </c>
      <c r="G6" s="895">
        <v>0</v>
      </c>
      <c r="O6" s="896"/>
    </row>
    <row r="7" spans="1:57" ht="12.95" customHeight="1">
      <c r="A7" s="897" t="s">
        <v>1446</v>
      </c>
      <c r="B7" s="898"/>
      <c r="C7" s="899" t="s">
        <v>298</v>
      </c>
      <c r="D7" s="900"/>
      <c r="E7" s="900"/>
      <c r="F7" s="901" t="s">
        <v>561</v>
      </c>
      <c r="G7" s="895">
        <f>IF(PocetMJ=0,,ROUND((F30+F32)/PocetMJ,1))</f>
        <v>0</v>
      </c>
    </row>
    <row r="8" spans="1:57">
      <c r="A8" s="902" t="s">
        <v>562</v>
      </c>
      <c r="B8" s="886"/>
      <c r="C8" s="1175"/>
      <c r="D8" s="1175"/>
      <c r="E8" s="1176"/>
      <c r="F8" s="903" t="s">
        <v>564</v>
      </c>
      <c r="G8" s="904"/>
      <c r="H8" s="905"/>
      <c r="I8" s="906"/>
    </row>
    <row r="9" spans="1:57">
      <c r="A9" s="902" t="s">
        <v>565</v>
      </c>
      <c r="B9" s="886"/>
      <c r="C9" s="1175">
        <f>Projektant</f>
        <v>0</v>
      </c>
      <c r="D9" s="1175"/>
      <c r="E9" s="1176"/>
      <c r="F9" s="886"/>
      <c r="G9" s="907"/>
      <c r="H9" s="714"/>
    </row>
    <row r="10" spans="1:57">
      <c r="A10" s="902" t="s">
        <v>566</v>
      </c>
      <c r="B10" s="886"/>
      <c r="C10" s="1175"/>
      <c r="D10" s="1175"/>
      <c r="E10" s="1175"/>
      <c r="F10" s="908"/>
      <c r="G10" s="909"/>
      <c r="H10" s="910"/>
    </row>
    <row r="11" spans="1:57" ht="13.5" customHeight="1">
      <c r="A11" s="902" t="s">
        <v>109</v>
      </c>
      <c r="B11" s="886"/>
      <c r="C11" s="1175"/>
      <c r="D11" s="1175"/>
      <c r="E11" s="1175"/>
      <c r="F11" s="911" t="s">
        <v>567</v>
      </c>
      <c r="G11" s="912" t="s">
        <v>1446</v>
      </c>
      <c r="H11" s="714"/>
      <c r="BA11" s="913"/>
      <c r="BB11" s="913"/>
      <c r="BC11" s="913"/>
      <c r="BD11" s="913"/>
      <c r="BE11" s="913"/>
    </row>
    <row r="12" spans="1:57" ht="12.75" customHeight="1">
      <c r="A12" s="914" t="s">
        <v>569</v>
      </c>
      <c r="B12" s="883"/>
      <c r="C12" s="1177"/>
      <c r="D12" s="1177"/>
      <c r="E12" s="1177"/>
      <c r="F12" s="915" t="s">
        <v>570</v>
      </c>
      <c r="G12" s="916"/>
      <c r="H12" s="714"/>
    </row>
    <row r="13" spans="1:57" ht="28.5" customHeight="1" thickBot="1">
      <c r="A13" s="917" t="s">
        <v>571</v>
      </c>
      <c r="B13" s="918"/>
      <c r="C13" s="918"/>
      <c r="D13" s="918"/>
      <c r="E13" s="919"/>
      <c r="F13" s="919"/>
      <c r="G13" s="920"/>
      <c r="H13" s="714"/>
    </row>
    <row r="14" spans="1:57" ht="17.25" customHeight="1" thickBot="1">
      <c r="A14" s="921" t="s">
        <v>572</v>
      </c>
      <c r="B14" s="922"/>
      <c r="C14" s="923"/>
      <c r="D14" s="924" t="s">
        <v>573</v>
      </c>
      <c r="E14" s="925"/>
      <c r="F14" s="925"/>
      <c r="G14" s="923"/>
    </row>
    <row r="15" spans="1:57" ht="15.95" customHeight="1">
      <c r="A15" s="926"/>
      <c r="B15" s="927" t="s">
        <v>574</v>
      </c>
      <c r="C15" s="928">
        <f>'ST - Rekapitulace'!HSV</f>
        <v>0</v>
      </c>
      <c r="D15" s="929" t="str">
        <f>[2]Rekapitulace!A36</f>
        <v>Ztížené výrobní podmínky</v>
      </c>
      <c r="E15" s="930"/>
      <c r="F15" s="931"/>
      <c r="G15" s="928">
        <f>'ST - Rekapitulace'!I36</f>
        <v>0</v>
      </c>
    </row>
    <row r="16" spans="1:57" ht="15.95" customHeight="1">
      <c r="A16" s="926" t="s">
        <v>575</v>
      </c>
      <c r="B16" s="927" t="s">
        <v>576</v>
      </c>
      <c r="C16" s="928">
        <f>'ST - Rekapitulace'!PSV</f>
        <v>0</v>
      </c>
      <c r="D16" s="882" t="str">
        <f>[2]Rekapitulace!A37</f>
        <v>Oborová přirážka</v>
      </c>
      <c r="E16" s="932"/>
      <c r="F16" s="933"/>
      <c r="G16" s="928">
        <f>[2]Rekapitulace!I37</f>
        <v>0</v>
      </c>
    </row>
    <row r="17" spans="1:9" ht="15.95" customHeight="1">
      <c r="A17" s="926" t="s">
        <v>577</v>
      </c>
      <c r="B17" s="927" t="s">
        <v>578</v>
      </c>
      <c r="C17" s="928">
        <f>'ST - Rekapitulace'!Mont</f>
        <v>0</v>
      </c>
      <c r="D17" s="882" t="str">
        <f>[2]Rekapitulace!A38</f>
        <v>Přesun stavebních kapacit</v>
      </c>
      <c r="E17" s="932"/>
      <c r="F17" s="933"/>
      <c r="G17" s="928">
        <f>[2]Rekapitulace!I38</f>
        <v>0</v>
      </c>
    </row>
    <row r="18" spans="1:9" ht="15.95" customHeight="1">
      <c r="A18" s="934" t="s">
        <v>579</v>
      </c>
      <c r="B18" s="935" t="s">
        <v>580</v>
      </c>
      <c r="C18" s="928">
        <f>'ST - Rekapitulace'!Dodavka</f>
        <v>0</v>
      </c>
      <c r="D18" s="882" t="str">
        <f>[2]Rekapitulace!A39</f>
        <v>Mimostaveništní doprava</v>
      </c>
      <c r="E18" s="932"/>
      <c r="F18" s="933"/>
      <c r="G18" s="928">
        <f>[2]Rekapitulace!I39</f>
        <v>0</v>
      </c>
    </row>
    <row r="19" spans="1:9" ht="15.95" customHeight="1">
      <c r="A19" s="936" t="s">
        <v>581</v>
      </c>
      <c r="B19" s="927"/>
      <c r="C19" s="928">
        <f>SUM(C15:C18)</f>
        <v>0</v>
      </c>
      <c r="D19" s="882" t="str">
        <f>[2]Rekapitulace!A40</f>
        <v>Zařízení staveniště</v>
      </c>
      <c r="E19" s="932"/>
      <c r="F19" s="933"/>
      <c r="G19" s="928">
        <f>[2]Rekapitulace!I40</f>
        <v>0</v>
      </c>
    </row>
    <row r="20" spans="1:9" ht="15.95" customHeight="1">
      <c r="A20" s="936"/>
      <c r="B20" s="927"/>
      <c r="C20" s="928"/>
      <c r="D20" s="882" t="str">
        <f>[2]Rekapitulace!A41</f>
        <v>Provoz investora</v>
      </c>
      <c r="E20" s="932"/>
      <c r="F20" s="933"/>
      <c r="G20" s="928">
        <f>[2]Rekapitulace!I41</f>
        <v>0</v>
      </c>
    </row>
    <row r="21" spans="1:9" ht="15.95" customHeight="1">
      <c r="A21" s="936" t="s">
        <v>582</v>
      </c>
      <c r="B21" s="927"/>
      <c r="C21" s="928">
        <f>'ST - Rekapitulace'!HZS</f>
        <v>0</v>
      </c>
      <c r="D21" s="882" t="str">
        <f>[2]Rekapitulace!A42</f>
        <v>Kompletační činnost (IČD)</v>
      </c>
      <c r="E21" s="932"/>
      <c r="F21" s="933"/>
      <c r="G21" s="928">
        <f>[2]Rekapitulace!I42</f>
        <v>0</v>
      </c>
    </row>
    <row r="22" spans="1:9" ht="15.95" customHeight="1">
      <c r="A22" s="937" t="s">
        <v>583</v>
      </c>
      <c r="B22" s="938"/>
      <c r="C22" s="928">
        <f>C19+C21</f>
        <v>0</v>
      </c>
      <c r="D22" s="882" t="s">
        <v>584</v>
      </c>
      <c r="E22" s="932"/>
      <c r="F22" s="933"/>
      <c r="G22" s="928">
        <f>'ST - Rekapitulace'!I43</f>
        <v>550000</v>
      </c>
    </row>
    <row r="23" spans="1:9" ht="15.95" customHeight="1" thickBot="1">
      <c r="A23" s="1178" t="s">
        <v>585</v>
      </c>
      <c r="B23" s="1179"/>
      <c r="C23" s="939">
        <f>C22+G23</f>
        <v>550000</v>
      </c>
      <c r="D23" s="940" t="s">
        <v>586</v>
      </c>
      <c r="E23" s="941"/>
      <c r="F23" s="942"/>
      <c r="G23" s="928">
        <f>'ST - Rekapitulace'!VRN</f>
        <v>550000</v>
      </c>
    </row>
    <row r="24" spans="1:9">
      <c r="A24" s="943" t="s">
        <v>308</v>
      </c>
      <c r="B24" s="944"/>
      <c r="C24" s="945"/>
      <c r="D24" s="944" t="s">
        <v>60</v>
      </c>
      <c r="E24" s="944"/>
      <c r="F24" s="946" t="s">
        <v>61</v>
      </c>
      <c r="G24" s="947"/>
    </row>
    <row r="25" spans="1:9">
      <c r="A25" s="937" t="s">
        <v>587</v>
      </c>
      <c r="B25" s="938"/>
      <c r="C25" s="948"/>
      <c r="D25" s="938" t="s">
        <v>587</v>
      </c>
      <c r="E25" s="949"/>
      <c r="F25" s="950" t="s">
        <v>587</v>
      </c>
      <c r="G25" s="951"/>
    </row>
    <row r="26" spans="1:9" ht="37.5" customHeight="1">
      <c r="A26" s="937" t="s">
        <v>588</v>
      </c>
      <c r="B26" s="952"/>
      <c r="C26" s="948"/>
      <c r="D26" s="938" t="s">
        <v>588</v>
      </c>
      <c r="E26" s="949"/>
      <c r="F26" s="950" t="s">
        <v>588</v>
      </c>
      <c r="G26" s="951"/>
    </row>
    <row r="27" spans="1:9">
      <c r="A27" s="937"/>
      <c r="B27" s="953"/>
      <c r="C27" s="948"/>
      <c r="D27" s="938"/>
      <c r="E27" s="949"/>
      <c r="F27" s="950"/>
      <c r="G27" s="951"/>
    </row>
    <row r="28" spans="1:9">
      <c r="A28" s="937" t="s">
        <v>589</v>
      </c>
      <c r="B28" s="938"/>
      <c r="C28" s="948"/>
      <c r="D28" s="950" t="s">
        <v>590</v>
      </c>
      <c r="E28" s="948"/>
      <c r="F28" s="954" t="s">
        <v>590</v>
      </c>
      <c r="G28" s="951"/>
    </row>
    <row r="29" spans="1:9" ht="69" customHeight="1">
      <c r="A29" s="937"/>
      <c r="B29" s="938"/>
      <c r="C29" s="955"/>
      <c r="D29" s="956"/>
      <c r="E29" s="955"/>
      <c r="F29" s="938"/>
      <c r="G29" s="951"/>
    </row>
    <row r="30" spans="1:9">
      <c r="A30" s="957" t="s">
        <v>591</v>
      </c>
      <c r="B30" s="958"/>
      <c r="C30" s="959">
        <v>15</v>
      </c>
      <c r="D30" s="958" t="s">
        <v>592</v>
      </c>
      <c r="E30" s="960"/>
      <c r="F30" s="1180">
        <f>C23</f>
        <v>550000</v>
      </c>
      <c r="G30" s="1181"/>
    </row>
    <row r="31" spans="1:9">
      <c r="A31" s="957" t="s">
        <v>98</v>
      </c>
      <c r="B31" s="958"/>
      <c r="C31" s="959">
        <v>15</v>
      </c>
      <c r="D31" s="958" t="s">
        <v>593</v>
      </c>
      <c r="E31" s="960"/>
      <c r="F31" s="1180">
        <f>ROUND(PRODUCT(F30,C31/100),0)</f>
        <v>82500</v>
      </c>
      <c r="G31" s="1181"/>
      <c r="I31" s="1091"/>
    </row>
    <row r="32" spans="1:9">
      <c r="A32" s="957" t="s">
        <v>591</v>
      </c>
      <c r="B32" s="958"/>
      <c r="C32" s="959">
        <v>0</v>
      </c>
      <c r="D32" s="958" t="s">
        <v>593</v>
      </c>
      <c r="E32" s="960"/>
      <c r="F32" s="1180">
        <v>0</v>
      </c>
      <c r="G32" s="1181"/>
    </row>
    <row r="33" spans="1:8">
      <c r="A33" s="957" t="s">
        <v>98</v>
      </c>
      <c r="B33" s="961"/>
      <c r="C33" s="962">
        <f>SazbaDPH2</f>
        <v>0</v>
      </c>
      <c r="D33" s="958" t="s">
        <v>593</v>
      </c>
      <c r="E33" s="933"/>
      <c r="F33" s="1180">
        <f>ROUND(PRODUCT(F32,C33/100),0)</f>
        <v>0</v>
      </c>
      <c r="G33" s="1181"/>
    </row>
    <row r="34" spans="1:8" s="966" customFormat="1" ht="19.5" customHeight="1" thickBot="1">
      <c r="A34" s="963" t="s">
        <v>594</v>
      </c>
      <c r="B34" s="964"/>
      <c r="C34" s="964"/>
      <c r="D34" s="964"/>
      <c r="E34" s="965"/>
      <c r="F34" s="1182">
        <f>ROUND(SUM(F30:F33),0)</f>
        <v>632500</v>
      </c>
      <c r="G34" s="1183"/>
    </row>
    <row r="36" spans="1:8">
      <c r="A36" s="806" t="s">
        <v>595</v>
      </c>
      <c r="B36" s="806"/>
      <c r="C36" s="806"/>
      <c r="D36" s="806"/>
      <c r="E36" s="806"/>
      <c r="F36" s="806"/>
      <c r="G36" s="806"/>
      <c r="H36" s="698" t="s">
        <v>596</v>
      </c>
    </row>
    <row r="37" spans="1:8" ht="14.25" customHeight="1">
      <c r="A37" s="806"/>
      <c r="B37" s="1174" t="s">
        <v>254</v>
      </c>
      <c r="C37" s="1174"/>
      <c r="D37" s="1174"/>
      <c r="E37" s="1174"/>
      <c r="F37" s="1174"/>
      <c r="G37" s="1174"/>
      <c r="H37" s="698" t="s">
        <v>596</v>
      </c>
    </row>
    <row r="38" spans="1:8" ht="12.75" customHeight="1">
      <c r="A38" s="967"/>
      <c r="B38" s="1174"/>
      <c r="C38" s="1174"/>
      <c r="D38" s="1174"/>
      <c r="E38" s="1174"/>
      <c r="F38" s="1174"/>
      <c r="G38" s="1174"/>
      <c r="H38" s="698" t="s">
        <v>596</v>
      </c>
    </row>
    <row r="39" spans="1:8">
      <c r="A39" s="967"/>
      <c r="B39" s="1174"/>
      <c r="C39" s="1174"/>
      <c r="D39" s="1174"/>
      <c r="E39" s="1174"/>
      <c r="F39" s="1174"/>
      <c r="G39" s="1174"/>
      <c r="H39" s="698" t="s">
        <v>596</v>
      </c>
    </row>
    <row r="40" spans="1:8">
      <c r="A40" s="967"/>
      <c r="B40" s="1174"/>
      <c r="C40" s="1174"/>
      <c r="D40" s="1174"/>
      <c r="E40" s="1174"/>
      <c r="F40" s="1174"/>
      <c r="G40" s="1174"/>
      <c r="H40" s="698" t="s">
        <v>596</v>
      </c>
    </row>
    <row r="41" spans="1:8">
      <c r="A41" s="967"/>
      <c r="B41" s="1174"/>
      <c r="C41" s="1174"/>
      <c r="D41" s="1174"/>
      <c r="E41" s="1174"/>
      <c r="F41" s="1174"/>
      <c r="G41" s="1174"/>
      <c r="H41" s="698" t="s">
        <v>596</v>
      </c>
    </row>
    <row r="42" spans="1:8">
      <c r="A42" s="967"/>
      <c r="B42" s="1174"/>
      <c r="C42" s="1174"/>
      <c r="D42" s="1174"/>
      <c r="E42" s="1174"/>
      <c r="F42" s="1174"/>
      <c r="G42" s="1174"/>
      <c r="H42" s="698" t="s">
        <v>596</v>
      </c>
    </row>
    <row r="43" spans="1:8">
      <c r="A43" s="967"/>
      <c r="B43" s="1174"/>
      <c r="C43" s="1174"/>
      <c r="D43" s="1174"/>
      <c r="E43" s="1174"/>
      <c r="F43" s="1174"/>
      <c r="G43" s="1174"/>
      <c r="H43" s="698" t="s">
        <v>596</v>
      </c>
    </row>
    <row r="44" spans="1:8">
      <c r="A44" s="967"/>
      <c r="B44" s="1174"/>
      <c r="C44" s="1174"/>
      <c r="D44" s="1174"/>
      <c r="E44" s="1174"/>
      <c r="F44" s="1174"/>
      <c r="G44" s="1174"/>
      <c r="H44" s="698" t="s">
        <v>596</v>
      </c>
    </row>
    <row r="45" spans="1:8" ht="0.75" customHeight="1">
      <c r="A45" s="967"/>
      <c r="B45" s="1174"/>
      <c r="C45" s="1174"/>
      <c r="D45" s="1174"/>
      <c r="E45" s="1174"/>
      <c r="F45" s="1174"/>
      <c r="G45" s="1174"/>
      <c r="H45" s="698" t="s">
        <v>596</v>
      </c>
    </row>
    <row r="46" spans="1:8">
      <c r="B46" s="1173"/>
      <c r="C46" s="1173"/>
      <c r="D46" s="1173"/>
      <c r="E46" s="1173"/>
      <c r="F46" s="1173"/>
      <c r="G46" s="1173"/>
    </row>
    <row r="47" spans="1:8">
      <c r="B47" s="1173"/>
      <c r="C47" s="1173"/>
      <c r="D47" s="1173"/>
      <c r="E47" s="1173"/>
      <c r="F47" s="1173"/>
      <c r="G47" s="1173"/>
    </row>
    <row r="48" spans="1:8">
      <c r="B48" s="1173"/>
      <c r="C48" s="1173"/>
      <c r="D48" s="1173"/>
      <c r="E48" s="1173"/>
      <c r="F48" s="1173"/>
      <c r="G48" s="1173"/>
    </row>
    <row r="49" spans="2:7">
      <c r="B49" s="1173"/>
      <c r="C49" s="1173"/>
      <c r="D49" s="1173"/>
      <c r="E49" s="1173"/>
      <c r="F49" s="1173"/>
      <c r="G49" s="1173"/>
    </row>
    <row r="50" spans="2:7">
      <c r="B50" s="1173"/>
      <c r="C50" s="1173"/>
      <c r="D50" s="1173"/>
      <c r="E50" s="1173"/>
      <c r="F50" s="1173"/>
      <c r="G50" s="1173"/>
    </row>
    <row r="51" spans="2:7">
      <c r="B51" s="1173"/>
      <c r="C51" s="1173"/>
      <c r="D51" s="1173"/>
      <c r="E51" s="1173"/>
      <c r="F51" s="1173"/>
      <c r="G51" s="1173"/>
    </row>
    <row r="52" spans="2:7">
      <c r="B52" s="1173"/>
      <c r="C52" s="1173"/>
      <c r="D52" s="1173"/>
      <c r="E52" s="1173"/>
      <c r="F52" s="1173"/>
      <c r="G52" s="1173"/>
    </row>
    <row r="53" spans="2:7">
      <c r="B53" s="1173"/>
      <c r="C53" s="1173"/>
      <c r="D53" s="1173"/>
      <c r="E53" s="1173"/>
      <c r="F53" s="1173"/>
      <c r="G53" s="1173"/>
    </row>
    <row r="54" spans="2:7">
      <c r="B54" s="1173"/>
      <c r="C54" s="1173"/>
      <c r="D54" s="1173"/>
      <c r="E54" s="1173"/>
      <c r="F54" s="1173"/>
      <c r="G54" s="1173"/>
    </row>
    <row r="55" spans="2:7">
      <c r="B55" s="1173"/>
      <c r="C55" s="1173"/>
      <c r="D55" s="1173"/>
      <c r="E55" s="1173"/>
      <c r="F55" s="1173"/>
      <c r="G55" s="1173"/>
    </row>
  </sheetData>
  <sheetProtection password="DCC9" sheet="1" objects="1" scenarios="1" selectLockedCells="1"/>
  <mergeCells count="22">
    <mergeCell ref="B37:G45"/>
    <mergeCell ref="C8:E8"/>
    <mergeCell ref="C9:E9"/>
    <mergeCell ref="C10:E10"/>
    <mergeCell ref="C11:E11"/>
    <mergeCell ref="C12:E12"/>
    <mergeCell ref="A23:B23"/>
    <mergeCell ref="F30:G30"/>
    <mergeCell ref="F31:G31"/>
    <mergeCell ref="F32:G32"/>
    <mergeCell ref="F33:G33"/>
    <mergeCell ref="F34:G34"/>
    <mergeCell ref="B52:G52"/>
    <mergeCell ref="B53:G53"/>
    <mergeCell ref="B54:G54"/>
    <mergeCell ref="B55:G55"/>
    <mergeCell ref="B46:G46"/>
    <mergeCell ref="B47:G47"/>
    <mergeCell ref="B48:G48"/>
    <mergeCell ref="B49:G49"/>
    <mergeCell ref="B50:G50"/>
    <mergeCell ref="B51:G51"/>
  </mergeCells>
  <pageMargins left="0.59055118110236227" right="0.39370078740157483" top="0.59055118110236227" bottom="0.98425196850393704" header="0.19685039370078741" footer="0.51181102362204722"/>
  <pageSetup paperSize="9" scale="99" orientation="portrait" r:id="rId1"/>
  <headerFooter alignWithMargins="0">
    <oddFooter>&amp;L&amp;9Zpracováno programem &amp;"Arial CE,Tučné"BUILDpower,  © RTS, a.s.&amp;R&amp;"Arial,Obyčejné"Strana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outlinePr summaryRight="0"/>
    <pageSetUpPr fitToPage="1"/>
  </sheetPr>
  <dimension ref="A1:R164"/>
  <sheetViews>
    <sheetView view="pageBreakPreview" zoomScale="85" zoomScaleNormal="55" zoomScaleSheetLayoutView="85" workbookViewId="0">
      <pane xSplit="5" ySplit="3" topLeftCell="F4" activePane="bottomRight" state="frozen"/>
      <selection activeCell="H163" sqref="H163"/>
      <selection pane="topRight" activeCell="H163" sqref="H163"/>
      <selection pane="bottomLeft" activeCell="H163" sqref="H163"/>
      <selection pane="bottomRight" activeCell="F5" sqref="F5"/>
    </sheetView>
  </sheetViews>
  <sheetFormatPr defaultColWidth="9.140625" defaultRowHeight="12" outlineLevelRow="1" outlineLevelCol="1"/>
  <cols>
    <col min="1" max="1" width="7.28515625" style="690" customWidth="1" outlineLevel="1"/>
    <col min="2" max="2" width="73.42578125" style="691" customWidth="1"/>
    <col min="3" max="3" width="22.5703125" style="692" customWidth="1" outlineLevel="1"/>
    <col min="4" max="4" width="9" style="693" customWidth="1"/>
    <col min="5" max="5" width="4.28515625" style="694" customWidth="1"/>
    <col min="6" max="6" width="10.7109375" style="695" customWidth="1"/>
    <col min="7" max="7" width="13.42578125" style="695" customWidth="1" outlineLevel="1"/>
    <col min="8" max="11" width="9.140625" style="578"/>
    <col min="12" max="12" width="9.140625" style="578" customWidth="1"/>
    <col min="13" max="13" width="24.28515625" style="578" customWidth="1"/>
    <col min="14" max="256" width="9.140625" style="578"/>
    <col min="257" max="257" width="7.28515625" style="578" customWidth="1"/>
    <col min="258" max="258" width="73.42578125" style="578" customWidth="1"/>
    <col min="259" max="259" width="22.5703125" style="578" customWidth="1"/>
    <col min="260" max="260" width="9" style="578" customWidth="1"/>
    <col min="261" max="261" width="4.28515625" style="578" customWidth="1"/>
    <col min="262" max="262" width="10.7109375" style="578" customWidth="1"/>
    <col min="263" max="263" width="13.42578125" style="578" customWidth="1"/>
    <col min="264" max="267" width="9.140625" style="578"/>
    <col min="268" max="268" width="9.140625" style="578" customWidth="1"/>
    <col min="269" max="269" width="24.28515625" style="578" customWidth="1"/>
    <col min="270" max="512" width="9.140625" style="578"/>
    <col min="513" max="513" width="7.28515625" style="578" customWidth="1"/>
    <col min="514" max="514" width="73.42578125" style="578" customWidth="1"/>
    <col min="515" max="515" width="22.5703125" style="578" customWidth="1"/>
    <col min="516" max="516" width="9" style="578" customWidth="1"/>
    <col min="517" max="517" width="4.28515625" style="578" customWidth="1"/>
    <col min="518" max="518" width="10.7109375" style="578" customWidth="1"/>
    <col min="519" max="519" width="13.42578125" style="578" customWidth="1"/>
    <col min="520" max="523" width="9.140625" style="578"/>
    <col min="524" max="524" width="9.140625" style="578" customWidth="1"/>
    <col min="525" max="525" width="24.28515625" style="578" customWidth="1"/>
    <col min="526" max="768" width="9.140625" style="578"/>
    <col min="769" max="769" width="7.28515625" style="578" customWidth="1"/>
    <col min="770" max="770" width="73.42578125" style="578" customWidth="1"/>
    <col min="771" max="771" width="22.5703125" style="578" customWidth="1"/>
    <col min="772" max="772" width="9" style="578" customWidth="1"/>
    <col min="773" max="773" width="4.28515625" style="578" customWidth="1"/>
    <col min="774" max="774" width="10.7109375" style="578" customWidth="1"/>
    <col min="775" max="775" width="13.42578125" style="578" customWidth="1"/>
    <col min="776" max="779" width="9.140625" style="578"/>
    <col min="780" max="780" width="9.140625" style="578" customWidth="1"/>
    <col min="781" max="781" width="24.28515625" style="578" customWidth="1"/>
    <col min="782" max="1024" width="9.140625" style="578"/>
    <col min="1025" max="1025" width="7.28515625" style="578" customWidth="1"/>
    <col min="1026" max="1026" width="73.42578125" style="578" customWidth="1"/>
    <col min="1027" max="1027" width="22.5703125" style="578" customWidth="1"/>
    <col min="1028" max="1028" width="9" style="578" customWidth="1"/>
    <col min="1029" max="1029" width="4.28515625" style="578" customWidth="1"/>
    <col min="1030" max="1030" width="10.7109375" style="578" customWidth="1"/>
    <col min="1031" max="1031" width="13.42578125" style="578" customWidth="1"/>
    <col min="1032" max="1035" width="9.140625" style="578"/>
    <col min="1036" max="1036" width="9.140625" style="578" customWidth="1"/>
    <col min="1037" max="1037" width="24.28515625" style="578" customWidth="1"/>
    <col min="1038" max="1280" width="9.140625" style="578"/>
    <col min="1281" max="1281" width="7.28515625" style="578" customWidth="1"/>
    <col min="1282" max="1282" width="73.42578125" style="578" customWidth="1"/>
    <col min="1283" max="1283" width="22.5703125" style="578" customWidth="1"/>
    <col min="1284" max="1284" width="9" style="578" customWidth="1"/>
    <col min="1285" max="1285" width="4.28515625" style="578" customWidth="1"/>
    <col min="1286" max="1286" width="10.7109375" style="578" customWidth="1"/>
    <col min="1287" max="1287" width="13.42578125" style="578" customWidth="1"/>
    <col min="1288" max="1291" width="9.140625" style="578"/>
    <col min="1292" max="1292" width="9.140625" style="578" customWidth="1"/>
    <col min="1293" max="1293" width="24.28515625" style="578" customWidth="1"/>
    <col min="1294" max="1536" width="9.140625" style="578"/>
    <col min="1537" max="1537" width="7.28515625" style="578" customWidth="1"/>
    <col min="1538" max="1538" width="73.42578125" style="578" customWidth="1"/>
    <col min="1539" max="1539" width="22.5703125" style="578" customWidth="1"/>
    <col min="1540" max="1540" width="9" style="578" customWidth="1"/>
    <col min="1541" max="1541" width="4.28515625" style="578" customWidth="1"/>
    <col min="1542" max="1542" width="10.7109375" style="578" customWidth="1"/>
    <col min="1543" max="1543" width="13.42578125" style="578" customWidth="1"/>
    <col min="1544" max="1547" width="9.140625" style="578"/>
    <col min="1548" max="1548" width="9.140625" style="578" customWidth="1"/>
    <col min="1549" max="1549" width="24.28515625" style="578" customWidth="1"/>
    <col min="1550" max="1792" width="9.140625" style="578"/>
    <col min="1793" max="1793" width="7.28515625" style="578" customWidth="1"/>
    <col min="1794" max="1794" width="73.42578125" style="578" customWidth="1"/>
    <col min="1795" max="1795" width="22.5703125" style="578" customWidth="1"/>
    <col min="1796" max="1796" width="9" style="578" customWidth="1"/>
    <col min="1797" max="1797" width="4.28515625" style="578" customWidth="1"/>
    <col min="1798" max="1798" width="10.7109375" style="578" customWidth="1"/>
    <col min="1799" max="1799" width="13.42578125" style="578" customWidth="1"/>
    <col min="1800" max="1803" width="9.140625" style="578"/>
    <col min="1804" max="1804" width="9.140625" style="578" customWidth="1"/>
    <col min="1805" max="1805" width="24.28515625" style="578" customWidth="1"/>
    <col min="1806" max="2048" width="9.140625" style="578"/>
    <col min="2049" max="2049" width="7.28515625" style="578" customWidth="1"/>
    <col min="2050" max="2050" width="73.42578125" style="578" customWidth="1"/>
    <col min="2051" max="2051" width="22.5703125" style="578" customWidth="1"/>
    <col min="2052" max="2052" width="9" style="578" customWidth="1"/>
    <col min="2053" max="2053" width="4.28515625" style="578" customWidth="1"/>
    <col min="2054" max="2054" width="10.7109375" style="578" customWidth="1"/>
    <col min="2055" max="2055" width="13.42578125" style="578" customWidth="1"/>
    <col min="2056" max="2059" width="9.140625" style="578"/>
    <col min="2060" max="2060" width="9.140625" style="578" customWidth="1"/>
    <col min="2061" max="2061" width="24.28515625" style="578" customWidth="1"/>
    <col min="2062" max="2304" width="9.140625" style="578"/>
    <col min="2305" max="2305" width="7.28515625" style="578" customWidth="1"/>
    <col min="2306" max="2306" width="73.42578125" style="578" customWidth="1"/>
    <col min="2307" max="2307" width="22.5703125" style="578" customWidth="1"/>
    <col min="2308" max="2308" width="9" style="578" customWidth="1"/>
    <col min="2309" max="2309" width="4.28515625" style="578" customWidth="1"/>
    <col min="2310" max="2310" width="10.7109375" style="578" customWidth="1"/>
    <col min="2311" max="2311" width="13.42578125" style="578" customWidth="1"/>
    <col min="2312" max="2315" width="9.140625" style="578"/>
    <col min="2316" max="2316" width="9.140625" style="578" customWidth="1"/>
    <col min="2317" max="2317" width="24.28515625" style="578" customWidth="1"/>
    <col min="2318" max="2560" width="9.140625" style="578"/>
    <col min="2561" max="2561" width="7.28515625" style="578" customWidth="1"/>
    <col min="2562" max="2562" width="73.42578125" style="578" customWidth="1"/>
    <col min="2563" max="2563" width="22.5703125" style="578" customWidth="1"/>
    <col min="2564" max="2564" width="9" style="578" customWidth="1"/>
    <col min="2565" max="2565" width="4.28515625" style="578" customWidth="1"/>
    <col min="2566" max="2566" width="10.7109375" style="578" customWidth="1"/>
    <col min="2567" max="2567" width="13.42578125" style="578" customWidth="1"/>
    <col min="2568" max="2571" width="9.140625" style="578"/>
    <col min="2572" max="2572" width="9.140625" style="578" customWidth="1"/>
    <col min="2573" max="2573" width="24.28515625" style="578" customWidth="1"/>
    <col min="2574" max="2816" width="9.140625" style="578"/>
    <col min="2817" max="2817" width="7.28515625" style="578" customWidth="1"/>
    <col min="2818" max="2818" width="73.42578125" style="578" customWidth="1"/>
    <col min="2819" max="2819" width="22.5703125" style="578" customWidth="1"/>
    <col min="2820" max="2820" width="9" style="578" customWidth="1"/>
    <col min="2821" max="2821" width="4.28515625" style="578" customWidth="1"/>
    <col min="2822" max="2822" width="10.7109375" style="578" customWidth="1"/>
    <col min="2823" max="2823" width="13.42578125" style="578" customWidth="1"/>
    <col min="2824" max="2827" width="9.140625" style="578"/>
    <col min="2828" max="2828" width="9.140625" style="578" customWidth="1"/>
    <col min="2829" max="2829" width="24.28515625" style="578" customWidth="1"/>
    <col min="2830" max="3072" width="9.140625" style="578"/>
    <col min="3073" max="3073" width="7.28515625" style="578" customWidth="1"/>
    <col min="3074" max="3074" width="73.42578125" style="578" customWidth="1"/>
    <col min="3075" max="3075" width="22.5703125" style="578" customWidth="1"/>
    <col min="3076" max="3076" width="9" style="578" customWidth="1"/>
    <col min="3077" max="3077" width="4.28515625" style="578" customWidth="1"/>
    <col min="3078" max="3078" width="10.7109375" style="578" customWidth="1"/>
    <col min="3079" max="3079" width="13.42578125" style="578" customWidth="1"/>
    <col min="3080" max="3083" width="9.140625" style="578"/>
    <col min="3084" max="3084" width="9.140625" style="578" customWidth="1"/>
    <col min="3085" max="3085" width="24.28515625" style="578" customWidth="1"/>
    <col min="3086" max="3328" width="9.140625" style="578"/>
    <col min="3329" max="3329" width="7.28515625" style="578" customWidth="1"/>
    <col min="3330" max="3330" width="73.42578125" style="578" customWidth="1"/>
    <col min="3331" max="3331" width="22.5703125" style="578" customWidth="1"/>
    <col min="3332" max="3332" width="9" style="578" customWidth="1"/>
    <col min="3333" max="3333" width="4.28515625" style="578" customWidth="1"/>
    <col min="3334" max="3334" width="10.7109375" style="578" customWidth="1"/>
    <col min="3335" max="3335" width="13.42578125" style="578" customWidth="1"/>
    <col min="3336" max="3339" width="9.140625" style="578"/>
    <col min="3340" max="3340" width="9.140625" style="578" customWidth="1"/>
    <col min="3341" max="3341" width="24.28515625" style="578" customWidth="1"/>
    <col min="3342" max="3584" width="9.140625" style="578"/>
    <col min="3585" max="3585" width="7.28515625" style="578" customWidth="1"/>
    <col min="3586" max="3586" width="73.42578125" style="578" customWidth="1"/>
    <col min="3587" max="3587" width="22.5703125" style="578" customWidth="1"/>
    <col min="3588" max="3588" width="9" style="578" customWidth="1"/>
    <col min="3589" max="3589" width="4.28515625" style="578" customWidth="1"/>
    <col min="3590" max="3590" width="10.7109375" style="578" customWidth="1"/>
    <col min="3591" max="3591" width="13.42578125" style="578" customWidth="1"/>
    <col min="3592" max="3595" width="9.140625" style="578"/>
    <col min="3596" max="3596" width="9.140625" style="578" customWidth="1"/>
    <col min="3597" max="3597" width="24.28515625" style="578" customWidth="1"/>
    <col min="3598" max="3840" width="9.140625" style="578"/>
    <col min="3841" max="3841" width="7.28515625" style="578" customWidth="1"/>
    <col min="3842" max="3842" width="73.42578125" style="578" customWidth="1"/>
    <col min="3843" max="3843" width="22.5703125" style="578" customWidth="1"/>
    <col min="3844" max="3844" width="9" style="578" customWidth="1"/>
    <col min="3845" max="3845" width="4.28515625" style="578" customWidth="1"/>
    <col min="3846" max="3846" width="10.7109375" style="578" customWidth="1"/>
    <col min="3847" max="3847" width="13.42578125" style="578" customWidth="1"/>
    <col min="3848" max="3851" width="9.140625" style="578"/>
    <col min="3852" max="3852" width="9.140625" style="578" customWidth="1"/>
    <col min="3853" max="3853" width="24.28515625" style="578" customWidth="1"/>
    <col min="3854" max="4096" width="9.140625" style="578"/>
    <col min="4097" max="4097" width="7.28515625" style="578" customWidth="1"/>
    <col min="4098" max="4098" width="73.42578125" style="578" customWidth="1"/>
    <col min="4099" max="4099" width="22.5703125" style="578" customWidth="1"/>
    <col min="4100" max="4100" width="9" style="578" customWidth="1"/>
    <col min="4101" max="4101" width="4.28515625" style="578" customWidth="1"/>
    <col min="4102" max="4102" width="10.7109375" style="578" customWidth="1"/>
    <col min="4103" max="4103" width="13.42578125" style="578" customWidth="1"/>
    <col min="4104" max="4107" width="9.140625" style="578"/>
    <col min="4108" max="4108" width="9.140625" style="578" customWidth="1"/>
    <col min="4109" max="4109" width="24.28515625" style="578" customWidth="1"/>
    <col min="4110" max="4352" width="9.140625" style="578"/>
    <col min="4353" max="4353" width="7.28515625" style="578" customWidth="1"/>
    <col min="4354" max="4354" width="73.42578125" style="578" customWidth="1"/>
    <col min="4355" max="4355" width="22.5703125" style="578" customWidth="1"/>
    <col min="4356" max="4356" width="9" style="578" customWidth="1"/>
    <col min="4357" max="4357" width="4.28515625" style="578" customWidth="1"/>
    <col min="4358" max="4358" width="10.7109375" style="578" customWidth="1"/>
    <col min="4359" max="4359" width="13.42578125" style="578" customWidth="1"/>
    <col min="4360" max="4363" width="9.140625" style="578"/>
    <col min="4364" max="4364" width="9.140625" style="578" customWidth="1"/>
    <col min="4365" max="4365" width="24.28515625" style="578" customWidth="1"/>
    <col min="4366" max="4608" width="9.140625" style="578"/>
    <col min="4609" max="4609" width="7.28515625" style="578" customWidth="1"/>
    <col min="4610" max="4610" width="73.42578125" style="578" customWidth="1"/>
    <col min="4611" max="4611" width="22.5703125" style="578" customWidth="1"/>
    <col min="4612" max="4612" width="9" style="578" customWidth="1"/>
    <col min="4613" max="4613" width="4.28515625" style="578" customWidth="1"/>
    <col min="4614" max="4614" width="10.7109375" style="578" customWidth="1"/>
    <col min="4615" max="4615" width="13.42578125" style="578" customWidth="1"/>
    <col min="4616" max="4619" width="9.140625" style="578"/>
    <col min="4620" max="4620" width="9.140625" style="578" customWidth="1"/>
    <col min="4621" max="4621" width="24.28515625" style="578" customWidth="1"/>
    <col min="4622" max="4864" width="9.140625" style="578"/>
    <col min="4865" max="4865" width="7.28515625" style="578" customWidth="1"/>
    <col min="4866" max="4866" width="73.42578125" style="578" customWidth="1"/>
    <col min="4867" max="4867" width="22.5703125" style="578" customWidth="1"/>
    <col min="4868" max="4868" width="9" style="578" customWidth="1"/>
    <col min="4869" max="4869" width="4.28515625" style="578" customWidth="1"/>
    <col min="4870" max="4870" width="10.7109375" style="578" customWidth="1"/>
    <col min="4871" max="4871" width="13.42578125" style="578" customWidth="1"/>
    <col min="4872" max="4875" width="9.140625" style="578"/>
    <col min="4876" max="4876" width="9.140625" style="578" customWidth="1"/>
    <col min="4877" max="4877" width="24.28515625" style="578" customWidth="1"/>
    <col min="4878" max="5120" width="9.140625" style="578"/>
    <col min="5121" max="5121" width="7.28515625" style="578" customWidth="1"/>
    <col min="5122" max="5122" width="73.42578125" style="578" customWidth="1"/>
    <col min="5123" max="5123" width="22.5703125" style="578" customWidth="1"/>
    <col min="5124" max="5124" width="9" style="578" customWidth="1"/>
    <col min="5125" max="5125" width="4.28515625" style="578" customWidth="1"/>
    <col min="5126" max="5126" width="10.7109375" style="578" customWidth="1"/>
    <col min="5127" max="5127" width="13.42578125" style="578" customWidth="1"/>
    <col min="5128" max="5131" width="9.140625" style="578"/>
    <col min="5132" max="5132" width="9.140625" style="578" customWidth="1"/>
    <col min="5133" max="5133" width="24.28515625" style="578" customWidth="1"/>
    <col min="5134" max="5376" width="9.140625" style="578"/>
    <col min="5377" max="5377" width="7.28515625" style="578" customWidth="1"/>
    <col min="5378" max="5378" width="73.42578125" style="578" customWidth="1"/>
    <col min="5379" max="5379" width="22.5703125" style="578" customWidth="1"/>
    <col min="5380" max="5380" width="9" style="578" customWidth="1"/>
    <col min="5381" max="5381" width="4.28515625" style="578" customWidth="1"/>
    <col min="5382" max="5382" width="10.7109375" style="578" customWidth="1"/>
    <col min="5383" max="5383" width="13.42578125" style="578" customWidth="1"/>
    <col min="5384" max="5387" width="9.140625" style="578"/>
    <col min="5388" max="5388" width="9.140625" style="578" customWidth="1"/>
    <col min="5389" max="5389" width="24.28515625" style="578" customWidth="1"/>
    <col min="5390" max="5632" width="9.140625" style="578"/>
    <col min="5633" max="5633" width="7.28515625" style="578" customWidth="1"/>
    <col min="5634" max="5634" width="73.42578125" style="578" customWidth="1"/>
    <col min="5635" max="5635" width="22.5703125" style="578" customWidth="1"/>
    <col min="5636" max="5636" width="9" style="578" customWidth="1"/>
    <col min="5637" max="5637" width="4.28515625" style="578" customWidth="1"/>
    <col min="5638" max="5638" width="10.7109375" style="578" customWidth="1"/>
    <col min="5639" max="5639" width="13.42578125" style="578" customWidth="1"/>
    <col min="5640" max="5643" width="9.140625" style="578"/>
    <col min="5644" max="5644" width="9.140625" style="578" customWidth="1"/>
    <col min="5645" max="5645" width="24.28515625" style="578" customWidth="1"/>
    <col min="5646" max="5888" width="9.140625" style="578"/>
    <col min="5889" max="5889" width="7.28515625" style="578" customWidth="1"/>
    <col min="5890" max="5890" width="73.42578125" style="578" customWidth="1"/>
    <col min="5891" max="5891" width="22.5703125" style="578" customWidth="1"/>
    <col min="5892" max="5892" width="9" style="578" customWidth="1"/>
    <col min="5893" max="5893" width="4.28515625" style="578" customWidth="1"/>
    <col min="5894" max="5894" width="10.7109375" style="578" customWidth="1"/>
    <col min="5895" max="5895" width="13.42578125" style="578" customWidth="1"/>
    <col min="5896" max="5899" width="9.140625" style="578"/>
    <col min="5900" max="5900" width="9.140625" style="578" customWidth="1"/>
    <col min="5901" max="5901" width="24.28515625" style="578" customWidth="1"/>
    <col min="5902" max="6144" width="9.140625" style="578"/>
    <col min="6145" max="6145" width="7.28515625" style="578" customWidth="1"/>
    <col min="6146" max="6146" width="73.42578125" style="578" customWidth="1"/>
    <col min="6147" max="6147" width="22.5703125" style="578" customWidth="1"/>
    <col min="6148" max="6148" width="9" style="578" customWidth="1"/>
    <col min="6149" max="6149" width="4.28515625" style="578" customWidth="1"/>
    <col min="6150" max="6150" width="10.7109375" style="578" customWidth="1"/>
    <col min="6151" max="6151" width="13.42578125" style="578" customWidth="1"/>
    <col min="6152" max="6155" width="9.140625" style="578"/>
    <col min="6156" max="6156" width="9.140625" style="578" customWidth="1"/>
    <col min="6157" max="6157" width="24.28515625" style="578" customWidth="1"/>
    <col min="6158" max="6400" width="9.140625" style="578"/>
    <col min="6401" max="6401" width="7.28515625" style="578" customWidth="1"/>
    <col min="6402" max="6402" width="73.42578125" style="578" customWidth="1"/>
    <col min="6403" max="6403" width="22.5703125" style="578" customWidth="1"/>
    <col min="6404" max="6404" width="9" style="578" customWidth="1"/>
    <col min="6405" max="6405" width="4.28515625" style="578" customWidth="1"/>
    <col min="6406" max="6406" width="10.7109375" style="578" customWidth="1"/>
    <col min="6407" max="6407" width="13.42578125" style="578" customWidth="1"/>
    <col min="6408" max="6411" width="9.140625" style="578"/>
    <col min="6412" max="6412" width="9.140625" style="578" customWidth="1"/>
    <col min="6413" max="6413" width="24.28515625" style="578" customWidth="1"/>
    <col min="6414" max="6656" width="9.140625" style="578"/>
    <col min="6657" max="6657" width="7.28515625" style="578" customWidth="1"/>
    <col min="6658" max="6658" width="73.42578125" style="578" customWidth="1"/>
    <col min="6659" max="6659" width="22.5703125" style="578" customWidth="1"/>
    <col min="6660" max="6660" width="9" style="578" customWidth="1"/>
    <col min="6661" max="6661" width="4.28515625" style="578" customWidth="1"/>
    <col min="6662" max="6662" width="10.7109375" style="578" customWidth="1"/>
    <col min="6663" max="6663" width="13.42578125" style="578" customWidth="1"/>
    <col min="6664" max="6667" width="9.140625" style="578"/>
    <col min="6668" max="6668" width="9.140625" style="578" customWidth="1"/>
    <col min="6669" max="6669" width="24.28515625" style="578" customWidth="1"/>
    <col min="6670" max="6912" width="9.140625" style="578"/>
    <col min="6913" max="6913" width="7.28515625" style="578" customWidth="1"/>
    <col min="6914" max="6914" width="73.42578125" style="578" customWidth="1"/>
    <col min="6915" max="6915" width="22.5703125" style="578" customWidth="1"/>
    <col min="6916" max="6916" width="9" style="578" customWidth="1"/>
    <col min="6917" max="6917" width="4.28515625" style="578" customWidth="1"/>
    <col min="6918" max="6918" width="10.7109375" style="578" customWidth="1"/>
    <col min="6919" max="6919" width="13.42578125" style="578" customWidth="1"/>
    <col min="6920" max="6923" width="9.140625" style="578"/>
    <col min="6924" max="6924" width="9.140625" style="578" customWidth="1"/>
    <col min="6925" max="6925" width="24.28515625" style="578" customWidth="1"/>
    <col min="6926" max="7168" width="9.140625" style="578"/>
    <col min="7169" max="7169" width="7.28515625" style="578" customWidth="1"/>
    <col min="7170" max="7170" width="73.42578125" style="578" customWidth="1"/>
    <col min="7171" max="7171" width="22.5703125" style="578" customWidth="1"/>
    <col min="7172" max="7172" width="9" style="578" customWidth="1"/>
    <col min="7173" max="7173" width="4.28515625" style="578" customWidth="1"/>
    <col min="7174" max="7174" width="10.7109375" style="578" customWidth="1"/>
    <col min="7175" max="7175" width="13.42578125" style="578" customWidth="1"/>
    <col min="7176" max="7179" width="9.140625" style="578"/>
    <col min="7180" max="7180" width="9.140625" style="578" customWidth="1"/>
    <col min="7181" max="7181" width="24.28515625" style="578" customWidth="1"/>
    <col min="7182" max="7424" width="9.140625" style="578"/>
    <col min="7425" max="7425" width="7.28515625" style="578" customWidth="1"/>
    <col min="7426" max="7426" width="73.42578125" style="578" customWidth="1"/>
    <col min="7427" max="7427" width="22.5703125" style="578" customWidth="1"/>
    <col min="7428" max="7428" width="9" style="578" customWidth="1"/>
    <col min="7429" max="7429" width="4.28515625" style="578" customWidth="1"/>
    <col min="7430" max="7430" width="10.7109375" style="578" customWidth="1"/>
    <col min="7431" max="7431" width="13.42578125" style="578" customWidth="1"/>
    <col min="7432" max="7435" width="9.140625" style="578"/>
    <col min="7436" max="7436" width="9.140625" style="578" customWidth="1"/>
    <col min="7437" max="7437" width="24.28515625" style="578" customWidth="1"/>
    <col min="7438" max="7680" width="9.140625" style="578"/>
    <col min="7681" max="7681" width="7.28515625" style="578" customWidth="1"/>
    <col min="7682" max="7682" width="73.42578125" style="578" customWidth="1"/>
    <col min="7683" max="7683" width="22.5703125" style="578" customWidth="1"/>
    <col min="7684" max="7684" width="9" style="578" customWidth="1"/>
    <col min="7685" max="7685" width="4.28515625" style="578" customWidth="1"/>
    <col min="7686" max="7686" width="10.7109375" style="578" customWidth="1"/>
    <col min="7687" max="7687" width="13.42578125" style="578" customWidth="1"/>
    <col min="7688" max="7691" width="9.140625" style="578"/>
    <col min="7692" max="7692" width="9.140625" style="578" customWidth="1"/>
    <col min="7693" max="7693" width="24.28515625" style="578" customWidth="1"/>
    <col min="7694" max="7936" width="9.140625" style="578"/>
    <col min="7937" max="7937" width="7.28515625" style="578" customWidth="1"/>
    <col min="7938" max="7938" width="73.42578125" style="578" customWidth="1"/>
    <col min="7939" max="7939" width="22.5703125" style="578" customWidth="1"/>
    <col min="7940" max="7940" width="9" style="578" customWidth="1"/>
    <col min="7941" max="7941" width="4.28515625" style="578" customWidth="1"/>
    <col min="7942" max="7942" width="10.7109375" style="578" customWidth="1"/>
    <col min="7943" max="7943" width="13.42578125" style="578" customWidth="1"/>
    <col min="7944" max="7947" width="9.140625" style="578"/>
    <col min="7948" max="7948" width="9.140625" style="578" customWidth="1"/>
    <col min="7949" max="7949" width="24.28515625" style="578" customWidth="1"/>
    <col min="7950" max="8192" width="9.140625" style="578"/>
    <col min="8193" max="8193" width="7.28515625" style="578" customWidth="1"/>
    <col min="8194" max="8194" width="73.42578125" style="578" customWidth="1"/>
    <col min="8195" max="8195" width="22.5703125" style="578" customWidth="1"/>
    <col min="8196" max="8196" width="9" style="578" customWidth="1"/>
    <col min="8197" max="8197" width="4.28515625" style="578" customWidth="1"/>
    <col min="8198" max="8198" width="10.7109375" style="578" customWidth="1"/>
    <col min="8199" max="8199" width="13.42578125" style="578" customWidth="1"/>
    <col min="8200" max="8203" width="9.140625" style="578"/>
    <col min="8204" max="8204" width="9.140625" style="578" customWidth="1"/>
    <col min="8205" max="8205" width="24.28515625" style="578" customWidth="1"/>
    <col min="8206" max="8448" width="9.140625" style="578"/>
    <col min="8449" max="8449" width="7.28515625" style="578" customWidth="1"/>
    <col min="8450" max="8450" width="73.42578125" style="578" customWidth="1"/>
    <col min="8451" max="8451" width="22.5703125" style="578" customWidth="1"/>
    <col min="8452" max="8452" width="9" style="578" customWidth="1"/>
    <col min="8453" max="8453" width="4.28515625" style="578" customWidth="1"/>
    <col min="8454" max="8454" width="10.7109375" style="578" customWidth="1"/>
    <col min="8455" max="8455" width="13.42578125" style="578" customWidth="1"/>
    <col min="8456" max="8459" width="9.140625" style="578"/>
    <col min="8460" max="8460" width="9.140625" style="578" customWidth="1"/>
    <col min="8461" max="8461" width="24.28515625" style="578" customWidth="1"/>
    <col min="8462" max="8704" width="9.140625" style="578"/>
    <col min="8705" max="8705" width="7.28515625" style="578" customWidth="1"/>
    <col min="8706" max="8706" width="73.42578125" style="578" customWidth="1"/>
    <col min="8707" max="8707" width="22.5703125" style="578" customWidth="1"/>
    <col min="8708" max="8708" width="9" style="578" customWidth="1"/>
    <col min="8709" max="8709" width="4.28515625" style="578" customWidth="1"/>
    <col min="8710" max="8710" width="10.7109375" style="578" customWidth="1"/>
    <col min="8711" max="8711" width="13.42578125" style="578" customWidth="1"/>
    <col min="8712" max="8715" width="9.140625" style="578"/>
    <col min="8716" max="8716" width="9.140625" style="578" customWidth="1"/>
    <col min="8717" max="8717" width="24.28515625" style="578" customWidth="1"/>
    <col min="8718" max="8960" width="9.140625" style="578"/>
    <col min="8961" max="8961" width="7.28515625" style="578" customWidth="1"/>
    <col min="8962" max="8962" width="73.42578125" style="578" customWidth="1"/>
    <col min="8963" max="8963" width="22.5703125" style="578" customWidth="1"/>
    <col min="8964" max="8964" width="9" style="578" customWidth="1"/>
    <col min="8965" max="8965" width="4.28515625" style="578" customWidth="1"/>
    <col min="8966" max="8966" width="10.7109375" style="578" customWidth="1"/>
    <col min="8967" max="8967" width="13.42578125" style="578" customWidth="1"/>
    <col min="8968" max="8971" width="9.140625" style="578"/>
    <col min="8972" max="8972" width="9.140625" style="578" customWidth="1"/>
    <col min="8973" max="8973" width="24.28515625" style="578" customWidth="1"/>
    <col min="8974" max="9216" width="9.140625" style="578"/>
    <col min="9217" max="9217" width="7.28515625" style="578" customWidth="1"/>
    <col min="9218" max="9218" width="73.42578125" style="578" customWidth="1"/>
    <col min="9219" max="9219" width="22.5703125" style="578" customWidth="1"/>
    <col min="9220" max="9220" width="9" style="578" customWidth="1"/>
    <col min="9221" max="9221" width="4.28515625" style="578" customWidth="1"/>
    <col min="9222" max="9222" width="10.7109375" style="578" customWidth="1"/>
    <col min="9223" max="9223" width="13.42578125" style="578" customWidth="1"/>
    <col min="9224" max="9227" width="9.140625" style="578"/>
    <col min="9228" max="9228" width="9.140625" style="578" customWidth="1"/>
    <col min="9229" max="9229" width="24.28515625" style="578" customWidth="1"/>
    <col min="9230" max="9472" width="9.140625" style="578"/>
    <col min="9473" max="9473" width="7.28515625" style="578" customWidth="1"/>
    <col min="9474" max="9474" width="73.42578125" style="578" customWidth="1"/>
    <col min="9475" max="9475" width="22.5703125" style="578" customWidth="1"/>
    <col min="9476" max="9476" width="9" style="578" customWidth="1"/>
    <col min="9477" max="9477" width="4.28515625" style="578" customWidth="1"/>
    <col min="9478" max="9478" width="10.7109375" style="578" customWidth="1"/>
    <col min="9479" max="9479" width="13.42578125" style="578" customWidth="1"/>
    <col min="9480" max="9483" width="9.140625" style="578"/>
    <col min="9484" max="9484" width="9.140625" style="578" customWidth="1"/>
    <col min="9485" max="9485" width="24.28515625" style="578" customWidth="1"/>
    <col min="9486" max="9728" width="9.140625" style="578"/>
    <col min="9729" max="9729" width="7.28515625" style="578" customWidth="1"/>
    <col min="9730" max="9730" width="73.42578125" style="578" customWidth="1"/>
    <col min="9731" max="9731" width="22.5703125" style="578" customWidth="1"/>
    <col min="9732" max="9732" width="9" style="578" customWidth="1"/>
    <col min="9733" max="9733" width="4.28515625" style="578" customWidth="1"/>
    <col min="9734" max="9734" width="10.7109375" style="578" customWidth="1"/>
    <col min="9735" max="9735" width="13.42578125" style="578" customWidth="1"/>
    <col min="9736" max="9739" width="9.140625" style="578"/>
    <col min="9740" max="9740" width="9.140625" style="578" customWidth="1"/>
    <col min="9741" max="9741" width="24.28515625" style="578" customWidth="1"/>
    <col min="9742" max="9984" width="9.140625" style="578"/>
    <col min="9985" max="9985" width="7.28515625" style="578" customWidth="1"/>
    <col min="9986" max="9986" width="73.42578125" style="578" customWidth="1"/>
    <col min="9987" max="9987" width="22.5703125" style="578" customWidth="1"/>
    <col min="9988" max="9988" width="9" style="578" customWidth="1"/>
    <col min="9989" max="9989" width="4.28515625" style="578" customWidth="1"/>
    <col min="9990" max="9990" width="10.7109375" style="578" customWidth="1"/>
    <col min="9991" max="9991" width="13.42578125" style="578" customWidth="1"/>
    <col min="9992" max="9995" width="9.140625" style="578"/>
    <col min="9996" max="9996" width="9.140625" style="578" customWidth="1"/>
    <col min="9997" max="9997" width="24.28515625" style="578" customWidth="1"/>
    <col min="9998" max="10240" width="9.140625" style="578"/>
    <col min="10241" max="10241" width="7.28515625" style="578" customWidth="1"/>
    <col min="10242" max="10242" width="73.42578125" style="578" customWidth="1"/>
    <col min="10243" max="10243" width="22.5703125" style="578" customWidth="1"/>
    <col min="10244" max="10244" width="9" style="578" customWidth="1"/>
    <col min="10245" max="10245" width="4.28515625" style="578" customWidth="1"/>
    <col min="10246" max="10246" width="10.7109375" style="578" customWidth="1"/>
    <col min="10247" max="10247" width="13.42578125" style="578" customWidth="1"/>
    <col min="10248" max="10251" width="9.140625" style="578"/>
    <col min="10252" max="10252" width="9.140625" style="578" customWidth="1"/>
    <col min="10253" max="10253" width="24.28515625" style="578" customWidth="1"/>
    <col min="10254" max="10496" width="9.140625" style="578"/>
    <col min="10497" max="10497" width="7.28515625" style="578" customWidth="1"/>
    <col min="10498" max="10498" width="73.42578125" style="578" customWidth="1"/>
    <col min="10499" max="10499" width="22.5703125" style="578" customWidth="1"/>
    <col min="10500" max="10500" width="9" style="578" customWidth="1"/>
    <col min="10501" max="10501" width="4.28515625" style="578" customWidth="1"/>
    <col min="10502" max="10502" width="10.7109375" style="578" customWidth="1"/>
    <col min="10503" max="10503" width="13.42578125" style="578" customWidth="1"/>
    <col min="10504" max="10507" width="9.140625" style="578"/>
    <col min="10508" max="10508" width="9.140625" style="578" customWidth="1"/>
    <col min="10509" max="10509" width="24.28515625" style="578" customWidth="1"/>
    <col min="10510" max="10752" width="9.140625" style="578"/>
    <col min="10753" max="10753" width="7.28515625" style="578" customWidth="1"/>
    <col min="10754" max="10754" width="73.42578125" style="578" customWidth="1"/>
    <col min="10755" max="10755" width="22.5703125" style="578" customWidth="1"/>
    <col min="10756" max="10756" width="9" style="578" customWidth="1"/>
    <col min="10757" max="10757" width="4.28515625" style="578" customWidth="1"/>
    <col min="10758" max="10758" width="10.7109375" style="578" customWidth="1"/>
    <col min="10759" max="10759" width="13.42578125" style="578" customWidth="1"/>
    <col min="10760" max="10763" width="9.140625" style="578"/>
    <col min="10764" max="10764" width="9.140625" style="578" customWidth="1"/>
    <col min="10765" max="10765" width="24.28515625" style="578" customWidth="1"/>
    <col min="10766" max="11008" width="9.140625" style="578"/>
    <col min="11009" max="11009" width="7.28515625" style="578" customWidth="1"/>
    <col min="11010" max="11010" width="73.42578125" style="578" customWidth="1"/>
    <col min="11011" max="11011" width="22.5703125" style="578" customWidth="1"/>
    <col min="11012" max="11012" width="9" style="578" customWidth="1"/>
    <col min="11013" max="11013" width="4.28515625" style="578" customWidth="1"/>
    <col min="11014" max="11014" width="10.7109375" style="578" customWidth="1"/>
    <col min="11015" max="11015" width="13.42578125" style="578" customWidth="1"/>
    <col min="11016" max="11019" width="9.140625" style="578"/>
    <col min="11020" max="11020" width="9.140625" style="578" customWidth="1"/>
    <col min="11021" max="11021" width="24.28515625" style="578" customWidth="1"/>
    <col min="11022" max="11264" width="9.140625" style="578"/>
    <col min="11265" max="11265" width="7.28515625" style="578" customWidth="1"/>
    <col min="11266" max="11266" width="73.42578125" style="578" customWidth="1"/>
    <col min="11267" max="11267" width="22.5703125" style="578" customWidth="1"/>
    <col min="11268" max="11268" width="9" style="578" customWidth="1"/>
    <col min="11269" max="11269" width="4.28515625" style="578" customWidth="1"/>
    <col min="11270" max="11270" width="10.7109375" style="578" customWidth="1"/>
    <col min="11271" max="11271" width="13.42578125" style="578" customWidth="1"/>
    <col min="11272" max="11275" width="9.140625" style="578"/>
    <col min="11276" max="11276" width="9.140625" style="578" customWidth="1"/>
    <col min="11277" max="11277" width="24.28515625" style="578" customWidth="1"/>
    <col min="11278" max="11520" width="9.140625" style="578"/>
    <col min="11521" max="11521" width="7.28515625" style="578" customWidth="1"/>
    <col min="11522" max="11522" width="73.42578125" style="578" customWidth="1"/>
    <col min="11523" max="11523" width="22.5703125" style="578" customWidth="1"/>
    <col min="11524" max="11524" width="9" style="578" customWidth="1"/>
    <col min="11525" max="11525" width="4.28515625" style="578" customWidth="1"/>
    <col min="11526" max="11526" width="10.7109375" style="578" customWidth="1"/>
    <col min="11527" max="11527" width="13.42578125" style="578" customWidth="1"/>
    <col min="11528" max="11531" width="9.140625" style="578"/>
    <col min="11532" max="11532" width="9.140625" style="578" customWidth="1"/>
    <col min="11533" max="11533" width="24.28515625" style="578" customWidth="1"/>
    <col min="11534" max="11776" width="9.140625" style="578"/>
    <col min="11777" max="11777" width="7.28515625" style="578" customWidth="1"/>
    <col min="11778" max="11778" width="73.42578125" style="578" customWidth="1"/>
    <col min="11779" max="11779" width="22.5703125" style="578" customWidth="1"/>
    <col min="11780" max="11780" width="9" style="578" customWidth="1"/>
    <col min="11781" max="11781" width="4.28515625" style="578" customWidth="1"/>
    <col min="11782" max="11782" width="10.7109375" style="578" customWidth="1"/>
    <col min="11783" max="11783" width="13.42578125" style="578" customWidth="1"/>
    <col min="11784" max="11787" width="9.140625" style="578"/>
    <col min="11788" max="11788" width="9.140625" style="578" customWidth="1"/>
    <col min="11789" max="11789" width="24.28515625" style="578" customWidth="1"/>
    <col min="11790" max="12032" width="9.140625" style="578"/>
    <col min="12033" max="12033" width="7.28515625" style="578" customWidth="1"/>
    <col min="12034" max="12034" width="73.42578125" style="578" customWidth="1"/>
    <col min="12035" max="12035" width="22.5703125" style="578" customWidth="1"/>
    <col min="12036" max="12036" width="9" style="578" customWidth="1"/>
    <col min="12037" max="12037" width="4.28515625" style="578" customWidth="1"/>
    <col min="12038" max="12038" width="10.7109375" style="578" customWidth="1"/>
    <col min="12039" max="12039" width="13.42578125" style="578" customWidth="1"/>
    <col min="12040" max="12043" width="9.140625" style="578"/>
    <col min="12044" max="12044" width="9.140625" style="578" customWidth="1"/>
    <col min="12045" max="12045" width="24.28515625" style="578" customWidth="1"/>
    <col min="12046" max="12288" width="9.140625" style="578"/>
    <col min="12289" max="12289" width="7.28515625" style="578" customWidth="1"/>
    <col min="12290" max="12290" width="73.42578125" style="578" customWidth="1"/>
    <col min="12291" max="12291" width="22.5703125" style="578" customWidth="1"/>
    <col min="12292" max="12292" width="9" style="578" customWidth="1"/>
    <col min="12293" max="12293" width="4.28515625" style="578" customWidth="1"/>
    <col min="12294" max="12294" width="10.7109375" style="578" customWidth="1"/>
    <col min="12295" max="12295" width="13.42578125" style="578" customWidth="1"/>
    <col min="12296" max="12299" width="9.140625" style="578"/>
    <col min="12300" max="12300" width="9.140625" style="578" customWidth="1"/>
    <col min="12301" max="12301" width="24.28515625" style="578" customWidth="1"/>
    <col min="12302" max="12544" width="9.140625" style="578"/>
    <col min="12545" max="12545" width="7.28515625" style="578" customWidth="1"/>
    <col min="12546" max="12546" width="73.42578125" style="578" customWidth="1"/>
    <col min="12547" max="12547" width="22.5703125" style="578" customWidth="1"/>
    <col min="12548" max="12548" width="9" style="578" customWidth="1"/>
    <col min="12549" max="12549" width="4.28515625" style="578" customWidth="1"/>
    <col min="12550" max="12550" width="10.7109375" style="578" customWidth="1"/>
    <col min="12551" max="12551" width="13.42578125" style="578" customWidth="1"/>
    <col min="12552" max="12555" width="9.140625" style="578"/>
    <col min="12556" max="12556" width="9.140625" style="578" customWidth="1"/>
    <col min="12557" max="12557" width="24.28515625" style="578" customWidth="1"/>
    <col min="12558" max="12800" width="9.140625" style="578"/>
    <col min="12801" max="12801" width="7.28515625" style="578" customWidth="1"/>
    <col min="12802" max="12802" width="73.42578125" style="578" customWidth="1"/>
    <col min="12803" max="12803" width="22.5703125" style="578" customWidth="1"/>
    <col min="12804" max="12804" width="9" style="578" customWidth="1"/>
    <col min="12805" max="12805" width="4.28515625" style="578" customWidth="1"/>
    <col min="12806" max="12806" width="10.7109375" style="578" customWidth="1"/>
    <col min="12807" max="12807" width="13.42578125" style="578" customWidth="1"/>
    <col min="12808" max="12811" width="9.140625" style="578"/>
    <col min="12812" max="12812" width="9.140625" style="578" customWidth="1"/>
    <col min="12813" max="12813" width="24.28515625" style="578" customWidth="1"/>
    <col min="12814" max="13056" width="9.140625" style="578"/>
    <col min="13057" max="13057" width="7.28515625" style="578" customWidth="1"/>
    <col min="13058" max="13058" width="73.42578125" style="578" customWidth="1"/>
    <col min="13059" max="13059" width="22.5703125" style="578" customWidth="1"/>
    <col min="13060" max="13060" width="9" style="578" customWidth="1"/>
    <col min="13061" max="13061" width="4.28515625" style="578" customWidth="1"/>
    <col min="13062" max="13062" width="10.7109375" style="578" customWidth="1"/>
    <col min="13063" max="13063" width="13.42578125" style="578" customWidth="1"/>
    <col min="13064" max="13067" width="9.140625" style="578"/>
    <col min="13068" max="13068" width="9.140625" style="578" customWidth="1"/>
    <col min="13069" max="13069" width="24.28515625" style="578" customWidth="1"/>
    <col min="13070" max="13312" width="9.140625" style="578"/>
    <col min="13313" max="13313" width="7.28515625" style="578" customWidth="1"/>
    <col min="13314" max="13314" width="73.42578125" style="578" customWidth="1"/>
    <col min="13315" max="13315" width="22.5703125" style="578" customWidth="1"/>
    <col min="13316" max="13316" width="9" style="578" customWidth="1"/>
    <col min="13317" max="13317" width="4.28515625" style="578" customWidth="1"/>
    <col min="13318" max="13318" width="10.7109375" style="578" customWidth="1"/>
    <col min="13319" max="13319" width="13.42578125" style="578" customWidth="1"/>
    <col min="13320" max="13323" width="9.140625" style="578"/>
    <col min="13324" max="13324" width="9.140625" style="578" customWidth="1"/>
    <col min="13325" max="13325" width="24.28515625" style="578" customWidth="1"/>
    <col min="13326" max="13568" width="9.140625" style="578"/>
    <col min="13569" max="13569" width="7.28515625" style="578" customWidth="1"/>
    <col min="13570" max="13570" width="73.42578125" style="578" customWidth="1"/>
    <col min="13571" max="13571" width="22.5703125" style="578" customWidth="1"/>
    <col min="13572" max="13572" width="9" style="578" customWidth="1"/>
    <col min="13573" max="13573" width="4.28515625" style="578" customWidth="1"/>
    <col min="13574" max="13574" width="10.7109375" style="578" customWidth="1"/>
    <col min="13575" max="13575" width="13.42578125" style="578" customWidth="1"/>
    <col min="13576" max="13579" width="9.140625" style="578"/>
    <col min="13580" max="13580" width="9.140625" style="578" customWidth="1"/>
    <col min="13581" max="13581" width="24.28515625" style="578" customWidth="1"/>
    <col min="13582" max="13824" width="9.140625" style="578"/>
    <col min="13825" max="13825" width="7.28515625" style="578" customWidth="1"/>
    <col min="13826" max="13826" width="73.42578125" style="578" customWidth="1"/>
    <col min="13827" max="13827" width="22.5703125" style="578" customWidth="1"/>
    <col min="13828" max="13828" width="9" style="578" customWidth="1"/>
    <col min="13829" max="13829" width="4.28515625" style="578" customWidth="1"/>
    <col min="13830" max="13830" width="10.7109375" style="578" customWidth="1"/>
    <col min="13831" max="13831" width="13.42578125" style="578" customWidth="1"/>
    <col min="13832" max="13835" width="9.140625" style="578"/>
    <col min="13836" max="13836" width="9.140625" style="578" customWidth="1"/>
    <col min="13837" max="13837" width="24.28515625" style="578" customWidth="1"/>
    <col min="13838" max="14080" width="9.140625" style="578"/>
    <col min="14081" max="14081" width="7.28515625" style="578" customWidth="1"/>
    <col min="14082" max="14082" width="73.42578125" style="578" customWidth="1"/>
    <col min="14083" max="14083" width="22.5703125" style="578" customWidth="1"/>
    <col min="14084" max="14084" width="9" style="578" customWidth="1"/>
    <col min="14085" max="14085" width="4.28515625" style="578" customWidth="1"/>
    <col min="14086" max="14086" width="10.7109375" style="578" customWidth="1"/>
    <col min="14087" max="14087" width="13.42578125" style="578" customWidth="1"/>
    <col min="14088" max="14091" width="9.140625" style="578"/>
    <col min="14092" max="14092" width="9.140625" style="578" customWidth="1"/>
    <col min="14093" max="14093" width="24.28515625" style="578" customWidth="1"/>
    <col min="14094" max="14336" width="9.140625" style="578"/>
    <col min="14337" max="14337" width="7.28515625" style="578" customWidth="1"/>
    <col min="14338" max="14338" width="73.42578125" style="578" customWidth="1"/>
    <col min="14339" max="14339" width="22.5703125" style="578" customWidth="1"/>
    <col min="14340" max="14340" width="9" style="578" customWidth="1"/>
    <col min="14341" max="14341" width="4.28515625" style="578" customWidth="1"/>
    <col min="14342" max="14342" width="10.7109375" style="578" customWidth="1"/>
    <col min="14343" max="14343" width="13.42578125" style="578" customWidth="1"/>
    <col min="14344" max="14347" width="9.140625" style="578"/>
    <col min="14348" max="14348" width="9.140625" style="578" customWidth="1"/>
    <col min="14349" max="14349" width="24.28515625" style="578" customWidth="1"/>
    <col min="14350" max="14592" width="9.140625" style="578"/>
    <col min="14593" max="14593" width="7.28515625" style="578" customWidth="1"/>
    <col min="14594" max="14594" width="73.42578125" style="578" customWidth="1"/>
    <col min="14595" max="14595" width="22.5703125" style="578" customWidth="1"/>
    <col min="14596" max="14596" width="9" style="578" customWidth="1"/>
    <col min="14597" max="14597" width="4.28515625" style="578" customWidth="1"/>
    <col min="14598" max="14598" width="10.7109375" style="578" customWidth="1"/>
    <col min="14599" max="14599" width="13.42578125" style="578" customWidth="1"/>
    <col min="14600" max="14603" width="9.140625" style="578"/>
    <col min="14604" max="14604" width="9.140625" style="578" customWidth="1"/>
    <col min="14605" max="14605" width="24.28515625" style="578" customWidth="1"/>
    <col min="14606" max="14848" width="9.140625" style="578"/>
    <col min="14849" max="14849" width="7.28515625" style="578" customWidth="1"/>
    <col min="14850" max="14850" width="73.42578125" style="578" customWidth="1"/>
    <col min="14851" max="14851" width="22.5703125" style="578" customWidth="1"/>
    <col min="14852" max="14852" width="9" style="578" customWidth="1"/>
    <col min="14853" max="14853" width="4.28515625" style="578" customWidth="1"/>
    <col min="14854" max="14854" width="10.7109375" style="578" customWidth="1"/>
    <col min="14855" max="14855" width="13.42578125" style="578" customWidth="1"/>
    <col min="14856" max="14859" width="9.140625" style="578"/>
    <col min="14860" max="14860" width="9.140625" style="578" customWidth="1"/>
    <col min="14861" max="14861" width="24.28515625" style="578" customWidth="1"/>
    <col min="14862" max="15104" width="9.140625" style="578"/>
    <col min="15105" max="15105" width="7.28515625" style="578" customWidth="1"/>
    <col min="15106" max="15106" width="73.42578125" style="578" customWidth="1"/>
    <col min="15107" max="15107" width="22.5703125" style="578" customWidth="1"/>
    <col min="15108" max="15108" width="9" style="578" customWidth="1"/>
    <col min="15109" max="15109" width="4.28515625" style="578" customWidth="1"/>
    <col min="15110" max="15110" width="10.7109375" style="578" customWidth="1"/>
    <col min="15111" max="15111" width="13.42578125" style="578" customWidth="1"/>
    <col min="15112" max="15115" width="9.140625" style="578"/>
    <col min="15116" max="15116" width="9.140625" style="578" customWidth="1"/>
    <col min="15117" max="15117" width="24.28515625" style="578" customWidth="1"/>
    <col min="15118" max="15360" width="9.140625" style="578"/>
    <col min="15361" max="15361" width="7.28515625" style="578" customWidth="1"/>
    <col min="15362" max="15362" width="73.42578125" style="578" customWidth="1"/>
    <col min="15363" max="15363" width="22.5703125" style="578" customWidth="1"/>
    <col min="15364" max="15364" width="9" style="578" customWidth="1"/>
    <col min="15365" max="15365" width="4.28515625" style="578" customWidth="1"/>
    <col min="15366" max="15366" width="10.7109375" style="578" customWidth="1"/>
    <col min="15367" max="15367" width="13.42578125" style="578" customWidth="1"/>
    <col min="15368" max="15371" width="9.140625" style="578"/>
    <col min="15372" max="15372" width="9.140625" style="578" customWidth="1"/>
    <col min="15373" max="15373" width="24.28515625" style="578" customWidth="1"/>
    <col min="15374" max="15616" width="9.140625" style="578"/>
    <col min="15617" max="15617" width="7.28515625" style="578" customWidth="1"/>
    <col min="15618" max="15618" width="73.42578125" style="578" customWidth="1"/>
    <col min="15619" max="15619" width="22.5703125" style="578" customWidth="1"/>
    <col min="15620" max="15620" width="9" style="578" customWidth="1"/>
    <col min="15621" max="15621" width="4.28515625" style="578" customWidth="1"/>
    <col min="15622" max="15622" width="10.7109375" style="578" customWidth="1"/>
    <col min="15623" max="15623" width="13.42578125" style="578" customWidth="1"/>
    <col min="15624" max="15627" width="9.140625" style="578"/>
    <col min="15628" max="15628" width="9.140625" style="578" customWidth="1"/>
    <col min="15629" max="15629" width="24.28515625" style="578" customWidth="1"/>
    <col min="15630" max="15872" width="9.140625" style="578"/>
    <col min="15873" max="15873" width="7.28515625" style="578" customWidth="1"/>
    <col min="15874" max="15874" width="73.42578125" style="578" customWidth="1"/>
    <col min="15875" max="15875" width="22.5703125" style="578" customWidth="1"/>
    <col min="15876" max="15876" width="9" style="578" customWidth="1"/>
    <col min="15877" max="15877" width="4.28515625" style="578" customWidth="1"/>
    <col min="15878" max="15878" width="10.7109375" style="578" customWidth="1"/>
    <col min="15879" max="15879" width="13.42578125" style="578" customWidth="1"/>
    <col min="15880" max="15883" width="9.140625" style="578"/>
    <col min="15884" max="15884" width="9.140625" style="578" customWidth="1"/>
    <col min="15885" max="15885" width="24.28515625" style="578" customWidth="1"/>
    <col min="15886" max="16128" width="9.140625" style="578"/>
    <col min="16129" max="16129" width="7.28515625" style="578" customWidth="1"/>
    <col min="16130" max="16130" width="73.42578125" style="578" customWidth="1"/>
    <col min="16131" max="16131" width="22.5703125" style="578" customWidth="1"/>
    <col min="16132" max="16132" width="9" style="578" customWidth="1"/>
    <col min="16133" max="16133" width="4.28515625" style="578" customWidth="1"/>
    <col min="16134" max="16134" width="10.7109375" style="578" customWidth="1"/>
    <col min="16135" max="16135" width="13.42578125" style="578" customWidth="1"/>
    <col min="16136" max="16139" width="9.140625" style="578"/>
    <col min="16140" max="16140" width="9.140625" style="578" customWidth="1"/>
    <col min="16141" max="16141" width="24.28515625" style="578" customWidth="1"/>
    <col min="16142" max="16384" width="9.140625" style="578"/>
  </cols>
  <sheetData>
    <row r="1" spans="1:8" ht="12" customHeight="1">
      <c r="A1" s="572" t="s">
        <v>297</v>
      </c>
      <c r="B1" s="573" t="s">
        <v>1014</v>
      </c>
      <c r="C1" s="574"/>
      <c r="D1" s="575"/>
      <c r="E1" s="576"/>
      <c r="F1" s="577"/>
      <c r="G1" s="577"/>
    </row>
    <row r="2" spans="1:8" s="585" customFormat="1" ht="6.75" customHeight="1" outlineLevel="1">
      <c r="A2" s="579"/>
      <c r="B2" s="580"/>
      <c r="C2" s="581"/>
      <c r="D2" s="582"/>
      <c r="E2" s="583"/>
      <c r="F2" s="584"/>
      <c r="G2" s="584"/>
    </row>
    <row r="3" spans="1:8" s="585" customFormat="1" ht="11.25" customHeight="1">
      <c r="A3" s="586" t="s">
        <v>1015</v>
      </c>
      <c r="B3" s="587" t="s">
        <v>1016</v>
      </c>
      <c r="C3" s="587" t="s">
        <v>1017</v>
      </c>
      <c r="D3" s="587" t="s">
        <v>1018</v>
      </c>
      <c r="E3" s="587" t="s">
        <v>91</v>
      </c>
      <c r="F3" s="587" t="s">
        <v>1019</v>
      </c>
      <c r="G3" s="588" t="s">
        <v>1020</v>
      </c>
    </row>
    <row r="4" spans="1:8" s="597" customFormat="1" ht="10.5" customHeight="1">
      <c r="A4" s="589"/>
      <c r="B4" s="590" t="s">
        <v>1021</v>
      </c>
      <c r="C4" s="591"/>
      <c r="D4" s="592"/>
      <c r="E4" s="593"/>
      <c r="F4" s="594"/>
      <c r="G4" s="595"/>
      <c r="H4" s="596"/>
    </row>
    <row r="5" spans="1:8" s="605" customFormat="1" ht="23.25" customHeight="1">
      <c r="A5" s="598" t="s">
        <v>1022</v>
      </c>
      <c r="B5" s="599" t="s">
        <v>1023</v>
      </c>
      <c r="C5" s="600" t="s">
        <v>1024</v>
      </c>
      <c r="D5" s="601">
        <v>2</v>
      </c>
      <c r="E5" s="602" t="s">
        <v>225</v>
      </c>
      <c r="F5" s="1147">
        <v>0</v>
      </c>
      <c r="G5" s="604">
        <f t="shared" ref="G5:G14" si="0">D5*F5</f>
        <v>0</v>
      </c>
    </row>
    <row r="6" spans="1:8" s="605" customFormat="1" ht="12.75" customHeight="1">
      <c r="A6" s="606"/>
      <c r="B6" s="607" t="s">
        <v>1025</v>
      </c>
      <c r="C6" s="591"/>
      <c r="D6" s="608">
        <v>2</v>
      </c>
      <c r="E6" s="609" t="s">
        <v>1026</v>
      </c>
      <c r="F6" s="1148">
        <v>0</v>
      </c>
      <c r="G6" s="604">
        <f t="shared" si="0"/>
        <v>0</v>
      </c>
    </row>
    <row r="7" spans="1:8" s="585" customFormat="1" ht="21.75" customHeight="1">
      <c r="A7" s="598" t="s">
        <v>1027</v>
      </c>
      <c r="B7" s="610" t="s">
        <v>1028</v>
      </c>
      <c r="C7" s="600" t="s">
        <v>1029</v>
      </c>
      <c r="D7" s="611">
        <v>2</v>
      </c>
      <c r="E7" s="612" t="s">
        <v>225</v>
      </c>
      <c r="F7" s="1147">
        <v>0</v>
      </c>
      <c r="G7" s="604">
        <f t="shared" si="0"/>
        <v>0</v>
      </c>
    </row>
    <row r="8" spans="1:8" s="585" customFormat="1" ht="10.5" customHeight="1">
      <c r="A8" s="598"/>
      <c r="B8" s="610" t="s">
        <v>1030</v>
      </c>
      <c r="C8" s="600"/>
      <c r="D8" s="613">
        <v>2</v>
      </c>
      <c r="E8" s="614" t="s">
        <v>225</v>
      </c>
      <c r="F8" s="1147">
        <v>0</v>
      </c>
      <c r="G8" s="604">
        <f t="shared" si="0"/>
        <v>0</v>
      </c>
    </row>
    <row r="9" spans="1:8" s="585" customFormat="1" ht="11.25" customHeight="1">
      <c r="A9" s="598"/>
      <c r="B9" s="610" t="s">
        <v>1031</v>
      </c>
      <c r="C9" s="600"/>
      <c r="D9" s="613">
        <v>2</v>
      </c>
      <c r="E9" s="614" t="s">
        <v>1026</v>
      </c>
      <c r="F9" s="1147">
        <v>0</v>
      </c>
      <c r="G9" s="604">
        <f t="shared" si="0"/>
        <v>0</v>
      </c>
    </row>
    <row r="10" spans="1:8" s="585" customFormat="1" ht="10.5" customHeight="1">
      <c r="A10" s="598"/>
      <c r="B10" s="610" t="s">
        <v>1032</v>
      </c>
      <c r="C10" s="600"/>
      <c r="D10" s="613">
        <v>1</v>
      </c>
      <c r="E10" s="614" t="s">
        <v>1026</v>
      </c>
      <c r="F10" s="1147">
        <v>0</v>
      </c>
      <c r="G10" s="604">
        <f t="shared" si="0"/>
        <v>0</v>
      </c>
    </row>
    <row r="11" spans="1:8" s="605" customFormat="1" ht="10.5" customHeight="1">
      <c r="A11" s="615" t="s">
        <v>1033</v>
      </c>
      <c r="B11" s="602" t="s">
        <v>1034</v>
      </c>
      <c r="C11" s="612" t="s">
        <v>1035</v>
      </c>
      <c r="D11" s="613">
        <v>8</v>
      </c>
      <c r="E11" s="614" t="s">
        <v>225</v>
      </c>
      <c r="F11" s="1148">
        <v>0</v>
      </c>
      <c r="G11" s="604">
        <f t="shared" si="0"/>
        <v>0</v>
      </c>
    </row>
    <row r="12" spans="1:8" s="605" customFormat="1" ht="10.5" customHeight="1">
      <c r="A12" s="598" t="s">
        <v>1036</v>
      </c>
      <c r="B12" s="602" t="s">
        <v>1037</v>
      </c>
      <c r="C12" s="612" t="s">
        <v>1038</v>
      </c>
      <c r="D12" s="611">
        <v>5</v>
      </c>
      <c r="E12" s="612" t="s">
        <v>225</v>
      </c>
      <c r="F12" s="1148">
        <v>0</v>
      </c>
      <c r="G12" s="604">
        <f t="shared" si="0"/>
        <v>0</v>
      </c>
    </row>
    <row r="13" spans="1:8" s="605" customFormat="1" ht="10.5" customHeight="1">
      <c r="A13" s="615" t="s">
        <v>1039</v>
      </c>
      <c r="B13" s="616" t="s">
        <v>1040</v>
      </c>
      <c r="C13" s="612" t="s">
        <v>1041</v>
      </c>
      <c r="D13" s="613">
        <v>1</v>
      </c>
      <c r="E13" s="612" t="s">
        <v>225</v>
      </c>
      <c r="F13" s="1148">
        <v>0</v>
      </c>
      <c r="G13" s="604">
        <f t="shared" si="0"/>
        <v>0</v>
      </c>
    </row>
    <row r="14" spans="1:8" s="605" customFormat="1" ht="10.5" customHeight="1">
      <c r="A14" s="598" t="s">
        <v>1042</v>
      </c>
      <c r="B14" s="602" t="s">
        <v>1043</v>
      </c>
      <c r="C14" s="612" t="s">
        <v>1038</v>
      </c>
      <c r="D14" s="611">
        <v>5</v>
      </c>
      <c r="E14" s="612" t="s">
        <v>225</v>
      </c>
      <c r="F14" s="1148">
        <v>0</v>
      </c>
      <c r="G14" s="604">
        <f t="shared" si="0"/>
        <v>0</v>
      </c>
    </row>
    <row r="15" spans="1:8" s="605" customFormat="1" ht="10.5" customHeight="1">
      <c r="A15" s="615" t="s">
        <v>1044</v>
      </c>
      <c r="B15" s="602" t="s">
        <v>1045</v>
      </c>
      <c r="C15" s="612"/>
      <c r="D15" s="613"/>
      <c r="E15" s="614"/>
      <c r="F15" s="1147">
        <v>0</v>
      </c>
      <c r="G15" s="604"/>
    </row>
    <row r="16" spans="1:8" s="605" customFormat="1" ht="10.5" customHeight="1">
      <c r="A16" s="615" t="s">
        <v>1046</v>
      </c>
      <c r="B16" s="617" t="s">
        <v>1047</v>
      </c>
      <c r="C16" s="618" t="s">
        <v>1035</v>
      </c>
      <c r="D16" s="619">
        <v>83</v>
      </c>
      <c r="E16" s="620" t="s">
        <v>623</v>
      </c>
      <c r="F16" s="1148">
        <v>0</v>
      </c>
      <c r="G16" s="604">
        <f>D16*F16</f>
        <v>0</v>
      </c>
    </row>
    <row r="17" spans="1:7" s="605" customFormat="1" ht="10.5" customHeight="1">
      <c r="A17" s="615"/>
      <c r="B17" s="621" t="s">
        <v>1048</v>
      </c>
      <c r="C17" s="622" t="s">
        <v>1041</v>
      </c>
      <c r="D17" s="619">
        <v>30</v>
      </c>
      <c r="E17" s="620" t="s">
        <v>623</v>
      </c>
      <c r="F17" s="1148">
        <v>0</v>
      </c>
      <c r="G17" s="604">
        <f>D17*F17</f>
        <v>0</v>
      </c>
    </row>
    <row r="18" spans="1:7" s="605" customFormat="1" ht="11.25" customHeight="1">
      <c r="A18" s="615" t="s">
        <v>1049</v>
      </c>
      <c r="B18" s="617" t="s">
        <v>1050</v>
      </c>
      <c r="C18" s="618"/>
      <c r="D18" s="619">
        <v>18</v>
      </c>
      <c r="E18" s="620" t="s">
        <v>1051</v>
      </c>
      <c r="F18" s="1148">
        <v>0</v>
      </c>
      <c r="G18" s="604">
        <f>D18*F18</f>
        <v>0</v>
      </c>
    </row>
    <row r="19" spans="1:7" s="605" customFormat="1" ht="10.5" customHeight="1">
      <c r="A19" s="623"/>
      <c r="B19" s="624" t="s">
        <v>1052</v>
      </c>
      <c r="C19" s="625" t="s">
        <v>1053</v>
      </c>
      <c r="D19" s="601">
        <v>20</v>
      </c>
      <c r="E19" s="622" t="s">
        <v>1051</v>
      </c>
      <c r="F19" s="1148">
        <v>0</v>
      </c>
      <c r="G19" s="604">
        <f>D19*F19</f>
        <v>0</v>
      </c>
    </row>
    <row r="20" spans="1:7" s="605" customFormat="1" ht="22.5">
      <c r="A20" s="623"/>
      <c r="B20" s="617" t="s">
        <v>1054</v>
      </c>
      <c r="C20" s="618" t="s">
        <v>1055</v>
      </c>
      <c r="D20" s="601">
        <v>80</v>
      </c>
      <c r="E20" s="622" t="s">
        <v>1051</v>
      </c>
      <c r="F20" s="1148">
        <v>0</v>
      </c>
      <c r="G20" s="604">
        <f>D20*F20</f>
        <v>0</v>
      </c>
    </row>
    <row r="21" spans="1:7" s="605" customFormat="1" ht="11.25">
      <c r="A21" s="623"/>
      <c r="B21" s="617"/>
      <c r="C21" s="618"/>
      <c r="D21" s="601"/>
      <c r="E21" s="622"/>
      <c r="F21" s="604"/>
      <c r="G21" s="604"/>
    </row>
    <row r="22" spans="1:7" s="605" customFormat="1" ht="10.5" customHeight="1">
      <c r="A22" s="615"/>
      <c r="B22" s="590" t="s">
        <v>1056</v>
      </c>
      <c r="C22" s="612"/>
      <c r="D22" s="613"/>
      <c r="E22" s="612"/>
      <c r="F22" s="604"/>
      <c r="G22" s="604"/>
    </row>
    <row r="23" spans="1:7" s="605" customFormat="1" ht="10.5" customHeight="1">
      <c r="A23" s="615"/>
      <c r="B23" s="590" t="s">
        <v>1057</v>
      </c>
      <c r="C23" s="612"/>
      <c r="D23" s="613"/>
      <c r="E23" s="612"/>
      <c r="F23" s="604"/>
      <c r="G23" s="604"/>
    </row>
    <row r="24" spans="1:7" s="605" customFormat="1" ht="11.25">
      <c r="A24" s="623"/>
      <c r="B24" s="617"/>
      <c r="C24" s="618"/>
      <c r="D24" s="601"/>
      <c r="E24" s="622"/>
      <c r="F24" s="604"/>
      <c r="G24" s="604"/>
    </row>
    <row r="25" spans="1:7" s="585" customFormat="1" ht="11.25">
      <c r="A25" s="623"/>
      <c r="B25" s="617" t="s">
        <v>1058</v>
      </c>
      <c r="C25" s="618"/>
      <c r="D25" s="601"/>
      <c r="E25" s="622"/>
      <c r="F25" s="604"/>
      <c r="G25" s="604"/>
    </row>
    <row r="26" spans="1:7" s="585" customFormat="1" ht="24.75" customHeight="1">
      <c r="A26" s="615" t="s">
        <v>1059</v>
      </c>
      <c r="B26" s="626" t="s">
        <v>1060</v>
      </c>
      <c r="C26" s="627" t="s">
        <v>1061</v>
      </c>
      <c r="D26" s="601">
        <v>1</v>
      </c>
      <c r="E26" s="622" t="s">
        <v>225</v>
      </c>
      <c r="F26" s="1147">
        <v>0</v>
      </c>
      <c r="G26" s="604">
        <f>D26*F26</f>
        <v>0</v>
      </c>
    </row>
    <row r="27" spans="1:7" s="605" customFormat="1" ht="10.5" customHeight="1">
      <c r="A27" s="615" t="s">
        <v>1062</v>
      </c>
      <c r="B27" s="616" t="s">
        <v>1045</v>
      </c>
      <c r="C27" s="612"/>
      <c r="D27" s="613"/>
      <c r="E27" s="612"/>
      <c r="F27" s="604"/>
      <c r="G27" s="604"/>
    </row>
    <row r="28" spans="1:7" s="585" customFormat="1" ht="10.5" customHeight="1">
      <c r="A28" s="598" t="s">
        <v>1063</v>
      </c>
      <c r="B28" s="617" t="s">
        <v>1064</v>
      </c>
      <c r="C28" s="622" t="s">
        <v>1065</v>
      </c>
      <c r="D28" s="619">
        <v>1</v>
      </c>
      <c r="E28" s="620" t="s">
        <v>225</v>
      </c>
      <c r="F28" s="1147">
        <v>0</v>
      </c>
      <c r="G28" s="604">
        <f>D28*F28</f>
        <v>0</v>
      </c>
    </row>
    <row r="29" spans="1:7" s="605" customFormat="1" ht="10.5" customHeight="1">
      <c r="A29" s="598" t="s">
        <v>1066</v>
      </c>
      <c r="B29" s="628" t="s">
        <v>1067</v>
      </c>
      <c r="C29" s="618" t="s">
        <v>1068</v>
      </c>
      <c r="D29" s="613">
        <v>1</v>
      </c>
      <c r="E29" s="612" t="s">
        <v>225</v>
      </c>
      <c r="F29" s="1148">
        <v>0</v>
      </c>
      <c r="G29" s="604">
        <f>D29*F29</f>
        <v>0</v>
      </c>
    </row>
    <row r="30" spans="1:7" s="585" customFormat="1" ht="10.5" customHeight="1">
      <c r="A30" s="598" t="s">
        <v>1069</v>
      </c>
      <c r="B30" s="617" t="s">
        <v>1064</v>
      </c>
      <c r="C30" s="622" t="s">
        <v>1035</v>
      </c>
      <c r="D30" s="619">
        <v>1</v>
      </c>
      <c r="E30" s="620" t="s">
        <v>225</v>
      </c>
      <c r="F30" s="1147">
        <v>0</v>
      </c>
      <c r="G30" s="604">
        <f>D30*F30</f>
        <v>0</v>
      </c>
    </row>
    <row r="31" spans="1:7" s="631" customFormat="1" ht="12" customHeight="1">
      <c r="A31" s="615" t="s">
        <v>1070</v>
      </c>
      <c r="B31" s="629" t="s">
        <v>1071</v>
      </c>
      <c r="C31" s="622" t="s">
        <v>1035</v>
      </c>
      <c r="D31" s="613">
        <v>1</v>
      </c>
      <c r="E31" s="614" t="s">
        <v>225</v>
      </c>
      <c r="F31" s="1149">
        <v>0</v>
      </c>
      <c r="G31" s="630">
        <f>D31*F31</f>
        <v>0</v>
      </c>
    </row>
    <row r="32" spans="1:7" s="605" customFormat="1" ht="10.5" customHeight="1">
      <c r="A32" s="598" t="s">
        <v>1072</v>
      </c>
      <c r="B32" s="628" t="s">
        <v>1045</v>
      </c>
      <c r="C32" s="618"/>
      <c r="D32" s="613"/>
      <c r="E32" s="612"/>
      <c r="F32" s="603"/>
      <c r="G32" s="604"/>
    </row>
    <row r="33" spans="1:8" s="605" customFormat="1" ht="10.5" customHeight="1">
      <c r="A33" s="615" t="s">
        <v>1073</v>
      </c>
      <c r="B33" s="617" t="s">
        <v>1074</v>
      </c>
      <c r="C33" s="618" t="s">
        <v>1035</v>
      </c>
      <c r="D33" s="619">
        <v>14</v>
      </c>
      <c r="E33" s="620" t="s">
        <v>623</v>
      </c>
      <c r="F33" s="1148">
        <v>0</v>
      </c>
      <c r="G33" s="604">
        <f>D33*F33</f>
        <v>0</v>
      </c>
    </row>
    <row r="34" spans="1:8" s="631" customFormat="1" ht="12" customHeight="1">
      <c r="A34" s="615"/>
      <c r="B34" s="629" t="s">
        <v>1075</v>
      </c>
      <c r="C34" s="622" t="s">
        <v>1035</v>
      </c>
      <c r="D34" s="613">
        <v>1</v>
      </c>
      <c r="E34" s="614" t="s">
        <v>225</v>
      </c>
      <c r="F34" s="1149">
        <v>0</v>
      </c>
      <c r="G34" s="630">
        <f>D34*F34</f>
        <v>0</v>
      </c>
    </row>
    <row r="35" spans="1:8" s="605" customFormat="1" ht="11.25" customHeight="1">
      <c r="A35" s="615" t="s">
        <v>1076</v>
      </c>
      <c r="B35" s="617" t="s">
        <v>1050</v>
      </c>
      <c r="C35" s="618"/>
      <c r="D35" s="619">
        <v>85</v>
      </c>
      <c r="E35" s="620" t="s">
        <v>1051</v>
      </c>
      <c r="F35" s="1148">
        <v>0</v>
      </c>
      <c r="G35" s="604">
        <f>D35*F35</f>
        <v>0</v>
      </c>
    </row>
    <row r="36" spans="1:8" s="605" customFormat="1" ht="10.5" customHeight="1">
      <c r="A36" s="623"/>
      <c r="B36" s="624" t="s">
        <v>1052</v>
      </c>
      <c r="C36" s="625" t="s">
        <v>1053</v>
      </c>
      <c r="D36" s="601">
        <v>5</v>
      </c>
      <c r="E36" s="622" t="s">
        <v>1051</v>
      </c>
      <c r="F36" s="1148">
        <v>0</v>
      </c>
      <c r="G36" s="604">
        <f>D36*F36</f>
        <v>0</v>
      </c>
    </row>
    <row r="37" spans="1:8" s="605" customFormat="1" ht="22.5">
      <c r="A37" s="623"/>
      <c r="B37" s="617" t="s">
        <v>1077</v>
      </c>
      <c r="C37" s="618" t="s">
        <v>1055</v>
      </c>
      <c r="D37" s="601">
        <v>94</v>
      </c>
      <c r="E37" s="622" t="s">
        <v>1051</v>
      </c>
      <c r="F37" s="1148">
        <v>0</v>
      </c>
      <c r="G37" s="604">
        <f>D37*F37</f>
        <v>0</v>
      </c>
    </row>
    <row r="38" spans="1:8" s="605" customFormat="1" ht="11.25">
      <c r="A38" s="623"/>
      <c r="B38" s="617"/>
      <c r="C38" s="618"/>
      <c r="D38" s="601"/>
      <c r="E38" s="622"/>
      <c r="F38" s="604"/>
      <c r="G38" s="604"/>
    </row>
    <row r="39" spans="1:8" s="597" customFormat="1" ht="10.5" customHeight="1">
      <c r="A39" s="589"/>
      <c r="B39" s="590" t="s">
        <v>1078</v>
      </c>
      <c r="C39" s="591"/>
      <c r="D39" s="592"/>
      <c r="E39" s="632"/>
      <c r="F39" s="604"/>
      <c r="G39" s="604"/>
      <c r="H39" s="596"/>
    </row>
    <row r="40" spans="1:8" s="597" customFormat="1" ht="10.5" customHeight="1">
      <c r="A40" s="589" t="s">
        <v>1079</v>
      </c>
      <c r="B40" s="590" t="s">
        <v>1045</v>
      </c>
      <c r="C40" s="591"/>
      <c r="D40" s="592"/>
      <c r="E40" s="632"/>
      <c r="F40" s="604"/>
      <c r="G40" s="604"/>
      <c r="H40" s="596"/>
    </row>
    <row r="41" spans="1:8" s="631" customFormat="1" ht="12" customHeight="1">
      <c r="A41" s="615" t="s">
        <v>1080</v>
      </c>
      <c r="B41" s="629" t="s">
        <v>1081</v>
      </c>
      <c r="C41" s="633" t="s">
        <v>1082</v>
      </c>
      <c r="D41" s="613">
        <v>1</v>
      </c>
      <c r="E41" s="614" t="s">
        <v>225</v>
      </c>
      <c r="F41" s="1149">
        <v>0</v>
      </c>
      <c r="G41" s="630">
        <f>D41*F41</f>
        <v>0</v>
      </c>
    </row>
    <row r="42" spans="1:8" s="585" customFormat="1" ht="10.5" customHeight="1">
      <c r="A42" s="615" t="s">
        <v>1083</v>
      </c>
      <c r="B42" s="624" t="s">
        <v>1084</v>
      </c>
      <c r="C42" s="633" t="s">
        <v>1085</v>
      </c>
      <c r="D42" s="613">
        <v>47</v>
      </c>
      <c r="E42" s="634" t="s">
        <v>225</v>
      </c>
      <c r="F42" s="1148">
        <v>0</v>
      </c>
      <c r="G42" s="604">
        <f>D42*F42</f>
        <v>0</v>
      </c>
    </row>
    <row r="43" spans="1:8" s="585" customFormat="1" ht="10.5" customHeight="1">
      <c r="A43" s="615" t="s">
        <v>1086</v>
      </c>
      <c r="B43" s="624" t="s">
        <v>1084</v>
      </c>
      <c r="C43" s="633" t="s">
        <v>1087</v>
      </c>
      <c r="D43" s="613">
        <v>49</v>
      </c>
      <c r="E43" s="634" t="s">
        <v>225</v>
      </c>
      <c r="F43" s="1148">
        <v>0</v>
      </c>
      <c r="G43" s="604">
        <f>D43*F43</f>
        <v>0</v>
      </c>
    </row>
    <row r="44" spans="1:8" s="585" customFormat="1" ht="10.5" customHeight="1">
      <c r="A44" s="615" t="s">
        <v>1088</v>
      </c>
      <c r="B44" s="624" t="s">
        <v>1089</v>
      </c>
      <c r="C44" s="633" t="s">
        <v>1090</v>
      </c>
      <c r="D44" s="613">
        <v>6</v>
      </c>
      <c r="E44" s="634" t="s">
        <v>225</v>
      </c>
      <c r="F44" s="1148">
        <v>0</v>
      </c>
      <c r="G44" s="604">
        <f>D44*F44</f>
        <v>0</v>
      </c>
    </row>
    <row r="45" spans="1:8" s="585" customFormat="1" ht="10.5" customHeight="1">
      <c r="A45" s="615" t="s">
        <v>1091</v>
      </c>
      <c r="B45" s="624" t="s">
        <v>1045</v>
      </c>
      <c r="C45" s="633"/>
      <c r="D45" s="613"/>
      <c r="E45" s="634"/>
      <c r="F45" s="604"/>
      <c r="G45" s="604"/>
    </row>
    <row r="46" spans="1:8" s="585" customFormat="1" ht="10.5" customHeight="1">
      <c r="A46" s="615" t="s">
        <v>1092</v>
      </c>
      <c r="B46" s="624" t="s">
        <v>1093</v>
      </c>
      <c r="C46" s="633" t="s">
        <v>1094</v>
      </c>
      <c r="D46" s="613">
        <v>51</v>
      </c>
      <c r="E46" s="634" t="s">
        <v>225</v>
      </c>
      <c r="F46" s="1148">
        <v>0</v>
      </c>
      <c r="G46" s="604">
        <f>D46*F46</f>
        <v>0</v>
      </c>
    </row>
    <row r="47" spans="1:8" s="585" customFormat="1" ht="10.5" customHeight="1">
      <c r="A47" s="615" t="s">
        <v>1095</v>
      </c>
      <c r="B47" s="624" t="s">
        <v>1093</v>
      </c>
      <c r="C47" s="633" t="s">
        <v>1096</v>
      </c>
      <c r="D47" s="613">
        <v>1</v>
      </c>
      <c r="E47" s="634" t="s">
        <v>225</v>
      </c>
      <c r="F47" s="1148">
        <v>0</v>
      </c>
      <c r="G47" s="604">
        <f>D47*F47</f>
        <v>0</v>
      </c>
    </row>
    <row r="48" spans="1:8" s="605" customFormat="1" ht="10.5" customHeight="1">
      <c r="A48" s="615" t="s">
        <v>1097</v>
      </c>
      <c r="B48" s="617" t="s">
        <v>1098</v>
      </c>
      <c r="C48" s="618" t="s">
        <v>1099</v>
      </c>
      <c r="D48" s="619">
        <v>642</v>
      </c>
      <c r="E48" s="620" t="s">
        <v>623</v>
      </c>
      <c r="F48" s="1148">
        <v>0</v>
      </c>
      <c r="G48" s="604">
        <f t="shared" ref="G48:G54" si="1">D48*F48</f>
        <v>0</v>
      </c>
    </row>
    <row r="49" spans="1:8" s="631" customFormat="1" ht="10.5" customHeight="1">
      <c r="A49" s="615"/>
      <c r="B49" s="629" t="s">
        <v>1075</v>
      </c>
      <c r="C49" s="622" t="s">
        <v>1100</v>
      </c>
      <c r="D49" s="613">
        <v>2</v>
      </c>
      <c r="E49" s="614" t="s">
        <v>225</v>
      </c>
      <c r="F49" s="1149">
        <v>0</v>
      </c>
      <c r="G49" s="630">
        <f t="shared" si="1"/>
        <v>0</v>
      </c>
    </row>
    <row r="50" spans="1:8" s="585" customFormat="1" ht="10.5" customHeight="1">
      <c r="A50" s="615"/>
      <c r="B50" s="621" t="s">
        <v>1048</v>
      </c>
      <c r="C50" s="620" t="s">
        <v>1101</v>
      </c>
      <c r="D50" s="619">
        <v>40</v>
      </c>
      <c r="E50" s="635" t="s">
        <v>623</v>
      </c>
      <c r="F50" s="1148">
        <v>0</v>
      </c>
      <c r="G50" s="604">
        <f>D50*F50</f>
        <v>0</v>
      </c>
    </row>
    <row r="51" spans="1:8" s="585" customFormat="1" ht="10.5" customHeight="1">
      <c r="A51" s="615"/>
      <c r="B51" s="621" t="s">
        <v>1048</v>
      </c>
      <c r="C51" s="620" t="s">
        <v>1094</v>
      </c>
      <c r="D51" s="619">
        <v>40</v>
      </c>
      <c r="E51" s="635" t="s">
        <v>623</v>
      </c>
      <c r="F51" s="1148">
        <v>0</v>
      </c>
      <c r="G51" s="604">
        <f>D51*F51</f>
        <v>0</v>
      </c>
    </row>
    <row r="52" spans="1:8" s="585" customFormat="1" ht="10.5" customHeight="1">
      <c r="A52" s="615"/>
      <c r="B52" s="621" t="s">
        <v>1048</v>
      </c>
      <c r="C52" s="620" t="s">
        <v>1096</v>
      </c>
      <c r="D52" s="619">
        <v>2</v>
      </c>
      <c r="E52" s="635" t="s">
        <v>623</v>
      </c>
      <c r="F52" s="1148">
        <v>0</v>
      </c>
      <c r="G52" s="604">
        <f t="shared" si="1"/>
        <v>0</v>
      </c>
    </row>
    <row r="53" spans="1:8" s="605" customFormat="1" ht="10.5" customHeight="1">
      <c r="A53" s="623"/>
      <c r="B53" s="624" t="s">
        <v>1052</v>
      </c>
      <c r="C53" s="625" t="s">
        <v>1053</v>
      </c>
      <c r="D53" s="601">
        <v>20</v>
      </c>
      <c r="E53" s="622" t="s">
        <v>1051</v>
      </c>
      <c r="F53" s="1148">
        <v>0</v>
      </c>
      <c r="G53" s="604">
        <f t="shared" si="1"/>
        <v>0</v>
      </c>
    </row>
    <row r="54" spans="1:8" s="605" customFormat="1" ht="22.5">
      <c r="A54" s="623"/>
      <c r="B54" s="617" t="s">
        <v>1054</v>
      </c>
      <c r="C54" s="618" t="s">
        <v>1055</v>
      </c>
      <c r="D54" s="601">
        <v>8</v>
      </c>
      <c r="E54" s="622" t="s">
        <v>1051</v>
      </c>
      <c r="F54" s="1148">
        <v>0</v>
      </c>
      <c r="G54" s="604">
        <f t="shared" si="1"/>
        <v>0</v>
      </c>
    </row>
    <row r="55" spans="1:8" s="585" customFormat="1" ht="10.5" customHeight="1">
      <c r="A55" s="615"/>
      <c r="B55" s="621"/>
      <c r="C55" s="620"/>
      <c r="D55" s="619"/>
      <c r="E55" s="635"/>
      <c r="F55" s="604"/>
      <c r="G55" s="604"/>
    </row>
    <row r="56" spans="1:8" s="597" customFormat="1" ht="10.5" customHeight="1">
      <c r="A56" s="589"/>
      <c r="B56" s="590" t="s">
        <v>1102</v>
      </c>
      <c r="C56" s="591"/>
      <c r="D56" s="592"/>
      <c r="E56" s="632"/>
      <c r="F56" s="604"/>
      <c r="G56" s="604"/>
      <c r="H56" s="596"/>
    </row>
    <row r="57" spans="1:8" s="585" customFormat="1" ht="10.5" customHeight="1">
      <c r="A57" s="615" t="s">
        <v>1103</v>
      </c>
      <c r="B57" s="624" t="s">
        <v>1104</v>
      </c>
      <c r="C57" s="633" t="s">
        <v>1105</v>
      </c>
      <c r="D57" s="613">
        <v>4</v>
      </c>
      <c r="E57" s="634" t="s">
        <v>225</v>
      </c>
      <c r="F57" s="1148">
        <v>0</v>
      </c>
      <c r="G57" s="604">
        <f t="shared" ref="G57:G66" si="2">D57*F57</f>
        <v>0</v>
      </c>
    </row>
    <row r="58" spans="1:8" s="585" customFormat="1" ht="10.5" customHeight="1">
      <c r="A58" s="615"/>
      <c r="B58" s="617" t="s">
        <v>1106</v>
      </c>
      <c r="C58" s="591"/>
      <c r="D58" s="613">
        <v>4</v>
      </c>
      <c r="E58" s="634" t="s">
        <v>225</v>
      </c>
      <c r="F58" s="1148">
        <v>0</v>
      </c>
      <c r="G58" s="604">
        <f t="shared" si="2"/>
        <v>0</v>
      </c>
    </row>
    <row r="59" spans="1:8" s="585" customFormat="1" ht="10.5" customHeight="1">
      <c r="A59" s="615"/>
      <c r="B59" s="617" t="s">
        <v>1107</v>
      </c>
      <c r="C59" s="620" t="s">
        <v>1096</v>
      </c>
      <c r="D59" s="613">
        <v>8</v>
      </c>
      <c r="E59" s="634" t="s">
        <v>225</v>
      </c>
      <c r="F59" s="1148">
        <v>0</v>
      </c>
      <c r="G59" s="604">
        <f t="shared" si="2"/>
        <v>0</v>
      </c>
    </row>
    <row r="60" spans="1:8" s="585" customFormat="1" ht="10.5" customHeight="1">
      <c r="A60" s="615"/>
      <c r="B60" s="617" t="s">
        <v>1108</v>
      </c>
      <c r="C60" s="620" t="s">
        <v>1096</v>
      </c>
      <c r="D60" s="613">
        <v>8</v>
      </c>
      <c r="E60" s="634" t="s">
        <v>225</v>
      </c>
      <c r="F60" s="1148">
        <v>0</v>
      </c>
      <c r="G60" s="604">
        <f t="shared" si="2"/>
        <v>0</v>
      </c>
    </row>
    <row r="61" spans="1:8" s="585" customFormat="1" ht="10.5" customHeight="1">
      <c r="A61" s="615"/>
      <c r="B61" s="617" t="s">
        <v>1109</v>
      </c>
      <c r="C61" s="620" t="s">
        <v>1096</v>
      </c>
      <c r="D61" s="613">
        <v>8</v>
      </c>
      <c r="E61" s="634" t="s">
        <v>225</v>
      </c>
      <c r="F61" s="1148">
        <v>0</v>
      </c>
      <c r="G61" s="604">
        <f t="shared" si="2"/>
        <v>0</v>
      </c>
    </row>
    <row r="62" spans="1:8" s="585" customFormat="1" ht="10.5" customHeight="1">
      <c r="A62" s="615" t="s">
        <v>1110</v>
      </c>
      <c r="B62" s="624" t="s">
        <v>1104</v>
      </c>
      <c r="C62" s="633" t="s">
        <v>1111</v>
      </c>
      <c r="D62" s="613">
        <v>4</v>
      </c>
      <c r="E62" s="634" t="s">
        <v>225</v>
      </c>
      <c r="F62" s="1148">
        <v>0</v>
      </c>
      <c r="G62" s="604">
        <f t="shared" si="2"/>
        <v>0</v>
      </c>
    </row>
    <row r="63" spans="1:8" s="585" customFormat="1" ht="10.5" customHeight="1">
      <c r="A63" s="615"/>
      <c r="B63" s="617" t="s">
        <v>1106</v>
      </c>
      <c r="C63" s="591"/>
      <c r="D63" s="613">
        <v>8</v>
      </c>
      <c r="E63" s="634" t="s">
        <v>225</v>
      </c>
      <c r="F63" s="1148">
        <v>0</v>
      </c>
      <c r="G63" s="604">
        <f t="shared" si="2"/>
        <v>0</v>
      </c>
    </row>
    <row r="64" spans="1:8" s="585" customFormat="1" ht="10.5" customHeight="1">
      <c r="A64" s="615"/>
      <c r="B64" s="617" t="s">
        <v>1107</v>
      </c>
      <c r="C64" s="620" t="s">
        <v>1041</v>
      </c>
      <c r="D64" s="613">
        <v>8</v>
      </c>
      <c r="E64" s="634" t="s">
        <v>225</v>
      </c>
      <c r="F64" s="1148">
        <v>0</v>
      </c>
      <c r="G64" s="604">
        <f t="shared" si="2"/>
        <v>0</v>
      </c>
    </row>
    <row r="65" spans="1:7" s="585" customFormat="1" ht="10.5" customHeight="1">
      <c r="A65" s="615"/>
      <c r="B65" s="617" t="s">
        <v>1108</v>
      </c>
      <c r="C65" s="620" t="s">
        <v>1041</v>
      </c>
      <c r="D65" s="613">
        <v>8</v>
      </c>
      <c r="E65" s="634" t="s">
        <v>225</v>
      </c>
      <c r="F65" s="1148">
        <v>0</v>
      </c>
      <c r="G65" s="604">
        <f t="shared" si="2"/>
        <v>0</v>
      </c>
    </row>
    <row r="66" spans="1:7" s="585" customFormat="1" ht="10.5" customHeight="1">
      <c r="A66" s="615"/>
      <c r="B66" s="617" t="s">
        <v>1109</v>
      </c>
      <c r="C66" s="620" t="s">
        <v>1041</v>
      </c>
      <c r="D66" s="613">
        <v>4</v>
      </c>
      <c r="E66" s="634" t="s">
        <v>225</v>
      </c>
      <c r="F66" s="1148">
        <v>0</v>
      </c>
      <c r="G66" s="604">
        <f t="shared" si="2"/>
        <v>0</v>
      </c>
    </row>
    <row r="67" spans="1:7" s="585" customFormat="1" ht="10.5" customHeight="1">
      <c r="A67" s="615" t="s">
        <v>1112</v>
      </c>
      <c r="B67" s="617" t="s">
        <v>1045</v>
      </c>
      <c r="C67" s="620"/>
      <c r="D67" s="613"/>
      <c r="E67" s="634"/>
      <c r="F67" s="603"/>
      <c r="G67" s="604"/>
    </row>
    <row r="68" spans="1:7" s="585" customFormat="1" ht="10.5" customHeight="1">
      <c r="A68" s="598" t="s">
        <v>1113</v>
      </c>
      <c r="B68" s="617" t="s">
        <v>1064</v>
      </c>
      <c r="C68" s="622" t="s">
        <v>1035</v>
      </c>
      <c r="D68" s="619">
        <v>1</v>
      </c>
      <c r="E68" s="620" t="s">
        <v>225</v>
      </c>
      <c r="F68" s="1147">
        <v>0</v>
      </c>
      <c r="G68" s="604">
        <f>D68*F68</f>
        <v>0</v>
      </c>
    </row>
    <row r="69" spans="1:7" s="585" customFormat="1" ht="10.5" customHeight="1">
      <c r="A69" s="615" t="s">
        <v>1114</v>
      </c>
      <c r="B69" s="616" t="s">
        <v>1045</v>
      </c>
      <c r="C69" s="614"/>
      <c r="D69" s="613"/>
      <c r="E69" s="634"/>
      <c r="F69" s="1148">
        <v>0</v>
      </c>
      <c r="G69" s="604">
        <f>D69*F69</f>
        <v>0</v>
      </c>
    </row>
    <row r="70" spans="1:7" s="585" customFormat="1" ht="10.5" customHeight="1">
      <c r="A70" s="615" t="s">
        <v>1115</v>
      </c>
      <c r="B70" s="616" t="s">
        <v>1040</v>
      </c>
      <c r="C70" s="614" t="s">
        <v>1041</v>
      </c>
      <c r="D70" s="613">
        <v>14</v>
      </c>
      <c r="E70" s="634" t="s">
        <v>225</v>
      </c>
      <c r="F70" s="1148">
        <v>0</v>
      </c>
      <c r="G70" s="604">
        <f>D70*F70</f>
        <v>0</v>
      </c>
    </row>
    <row r="71" spans="1:7" s="585" customFormat="1" ht="10.5" customHeight="1">
      <c r="A71" s="615" t="s">
        <v>1116</v>
      </c>
      <c r="B71" s="616" t="s">
        <v>1040</v>
      </c>
      <c r="C71" s="614" t="s">
        <v>1096</v>
      </c>
      <c r="D71" s="613">
        <v>24</v>
      </c>
      <c r="E71" s="634" t="s">
        <v>225</v>
      </c>
      <c r="F71" s="1148">
        <v>0</v>
      </c>
      <c r="G71" s="604">
        <f>D71*F71</f>
        <v>0</v>
      </c>
    </row>
    <row r="72" spans="1:7" s="585" customFormat="1" ht="10.5" customHeight="1">
      <c r="A72" s="615" t="s">
        <v>1117</v>
      </c>
      <c r="B72" s="616" t="s">
        <v>1045</v>
      </c>
      <c r="C72" s="614"/>
      <c r="D72" s="613"/>
      <c r="E72" s="634"/>
      <c r="F72" s="604"/>
      <c r="G72" s="604"/>
    </row>
    <row r="73" spans="1:7" s="605" customFormat="1" ht="10.5" customHeight="1">
      <c r="A73" s="615" t="s">
        <v>1118</v>
      </c>
      <c r="B73" s="617" t="s">
        <v>1047</v>
      </c>
      <c r="C73" s="591" t="s">
        <v>1119</v>
      </c>
      <c r="D73" s="619">
        <v>341</v>
      </c>
      <c r="E73" s="635" t="s">
        <v>623</v>
      </c>
      <c r="F73" s="1148">
        <v>0</v>
      </c>
      <c r="G73" s="604">
        <f t="shared" ref="G73:G80" si="3">D73*F73</f>
        <v>0</v>
      </c>
    </row>
    <row r="74" spans="1:7" s="631" customFormat="1" ht="12" customHeight="1">
      <c r="A74" s="615"/>
      <c r="B74" s="629" t="s">
        <v>1075</v>
      </c>
      <c r="C74" s="622" t="s">
        <v>1035</v>
      </c>
      <c r="D74" s="613">
        <v>1</v>
      </c>
      <c r="E74" s="614" t="s">
        <v>225</v>
      </c>
      <c r="F74" s="1149">
        <v>0</v>
      </c>
      <c r="G74" s="630">
        <f t="shared" si="3"/>
        <v>0</v>
      </c>
    </row>
    <row r="75" spans="1:7" s="631" customFormat="1" ht="12" customHeight="1">
      <c r="A75" s="615"/>
      <c r="B75" s="629" t="s">
        <v>1075</v>
      </c>
      <c r="C75" s="622" t="s">
        <v>1120</v>
      </c>
      <c r="D75" s="613">
        <v>2</v>
      </c>
      <c r="E75" s="614" t="s">
        <v>225</v>
      </c>
      <c r="F75" s="1149">
        <v>0</v>
      </c>
      <c r="G75" s="630">
        <f t="shared" si="3"/>
        <v>0</v>
      </c>
    </row>
    <row r="76" spans="1:7" s="585" customFormat="1" ht="10.5" customHeight="1">
      <c r="A76" s="615"/>
      <c r="B76" s="621" t="s">
        <v>1048</v>
      </c>
      <c r="C76" s="620" t="s">
        <v>1096</v>
      </c>
      <c r="D76" s="619">
        <v>20</v>
      </c>
      <c r="E76" s="635" t="s">
        <v>623</v>
      </c>
      <c r="F76" s="1148">
        <v>0</v>
      </c>
      <c r="G76" s="604">
        <f t="shared" si="3"/>
        <v>0</v>
      </c>
    </row>
    <row r="77" spans="1:7" s="585" customFormat="1" ht="10.5" customHeight="1">
      <c r="A77" s="615"/>
      <c r="B77" s="621" t="s">
        <v>1048</v>
      </c>
      <c r="C77" s="620" t="s">
        <v>1041</v>
      </c>
      <c r="D77" s="619">
        <v>20</v>
      </c>
      <c r="E77" s="635" t="s">
        <v>623</v>
      </c>
      <c r="F77" s="1148">
        <v>0</v>
      </c>
      <c r="G77" s="604">
        <f t="shared" si="3"/>
        <v>0</v>
      </c>
    </row>
    <row r="78" spans="1:7" s="585" customFormat="1" ht="10.5" customHeight="1">
      <c r="A78" s="615"/>
      <c r="B78" s="621" t="s">
        <v>1048</v>
      </c>
      <c r="C78" s="620" t="s">
        <v>1121</v>
      </c>
      <c r="D78" s="619">
        <v>2</v>
      </c>
      <c r="E78" s="635" t="s">
        <v>623</v>
      </c>
      <c r="F78" s="1148">
        <v>0</v>
      </c>
      <c r="G78" s="604">
        <f t="shared" si="3"/>
        <v>0</v>
      </c>
    </row>
    <row r="79" spans="1:7" s="605" customFormat="1" ht="10.5" customHeight="1">
      <c r="A79" s="623"/>
      <c r="B79" s="624" t="s">
        <v>1052</v>
      </c>
      <c r="C79" s="625" t="s">
        <v>1053</v>
      </c>
      <c r="D79" s="601">
        <v>20</v>
      </c>
      <c r="E79" s="622" t="s">
        <v>1051</v>
      </c>
      <c r="F79" s="1148">
        <v>0</v>
      </c>
      <c r="G79" s="604">
        <f t="shared" si="3"/>
        <v>0</v>
      </c>
    </row>
    <row r="80" spans="1:7" s="605" customFormat="1" ht="22.5">
      <c r="A80" s="623"/>
      <c r="B80" s="617" t="s">
        <v>1054</v>
      </c>
      <c r="C80" s="618" t="s">
        <v>1055</v>
      </c>
      <c r="D80" s="601">
        <v>52</v>
      </c>
      <c r="E80" s="622" t="s">
        <v>1051</v>
      </c>
      <c r="F80" s="1148">
        <v>0</v>
      </c>
      <c r="G80" s="604">
        <f t="shared" si="3"/>
        <v>0</v>
      </c>
    </row>
    <row r="81" spans="1:18" s="585" customFormat="1" ht="10.5" customHeight="1">
      <c r="A81" s="598"/>
      <c r="B81" s="617"/>
      <c r="C81" s="622"/>
      <c r="D81" s="619"/>
      <c r="E81" s="620"/>
      <c r="F81" s="603"/>
      <c r="G81" s="604"/>
    </row>
    <row r="82" spans="1:18" s="585" customFormat="1" ht="10.5" customHeight="1">
      <c r="A82" s="615"/>
      <c r="B82" s="621" t="s">
        <v>1122</v>
      </c>
      <c r="C82" s="636"/>
      <c r="D82" s="619"/>
      <c r="E82" s="620"/>
      <c r="F82" s="604"/>
      <c r="G82" s="604"/>
    </row>
    <row r="83" spans="1:18" s="585" customFormat="1" ht="10.5" customHeight="1">
      <c r="A83" s="615" t="s">
        <v>1123</v>
      </c>
      <c r="B83" s="637" t="s">
        <v>1124</v>
      </c>
      <c r="C83" s="638" t="s">
        <v>1125</v>
      </c>
      <c r="D83" s="639">
        <v>1</v>
      </c>
      <c r="E83" s="593" t="s">
        <v>225</v>
      </c>
      <c r="F83" s="1147">
        <v>0</v>
      </c>
      <c r="G83" s="604">
        <f t="shared" ref="G83:G132" si="4">D83*F83</f>
        <v>0</v>
      </c>
    </row>
    <row r="84" spans="1:18" s="585" customFormat="1" ht="10.5" customHeight="1">
      <c r="A84" s="615" t="s">
        <v>1126</v>
      </c>
      <c r="B84" s="637" t="s">
        <v>1127</v>
      </c>
      <c r="C84" s="638"/>
      <c r="D84" s="639">
        <v>1</v>
      </c>
      <c r="E84" s="593" t="s">
        <v>225</v>
      </c>
      <c r="F84" s="1147">
        <v>0</v>
      </c>
      <c r="G84" s="604">
        <f t="shared" si="4"/>
        <v>0</v>
      </c>
    </row>
    <row r="85" spans="1:18" s="585" customFormat="1" ht="10.5" customHeight="1">
      <c r="A85" s="615"/>
      <c r="B85" s="637" t="s">
        <v>1128</v>
      </c>
      <c r="C85" s="638"/>
      <c r="D85" s="639">
        <v>1</v>
      </c>
      <c r="E85" s="593" t="s">
        <v>225</v>
      </c>
      <c r="F85" s="1147">
        <v>0</v>
      </c>
      <c r="G85" s="604">
        <f t="shared" si="4"/>
        <v>0</v>
      </c>
    </row>
    <row r="86" spans="1:18" s="585" customFormat="1" ht="10.5" customHeight="1">
      <c r="A86" s="615"/>
      <c r="B86" s="637" t="s">
        <v>1129</v>
      </c>
      <c r="C86" s="638"/>
      <c r="D86" s="639"/>
      <c r="E86" s="593"/>
      <c r="F86" s="1147">
        <v>0</v>
      </c>
      <c r="G86" s="604">
        <f t="shared" si="4"/>
        <v>0</v>
      </c>
    </row>
    <row r="87" spans="1:18" s="585" customFormat="1" ht="10.5" customHeight="1">
      <c r="A87" s="640">
        <v>43165</v>
      </c>
      <c r="B87" s="617" t="s">
        <v>1130</v>
      </c>
      <c r="C87" s="601" t="s">
        <v>1131</v>
      </c>
      <c r="D87" s="639">
        <v>30</v>
      </c>
      <c r="E87" s="593" t="s">
        <v>136</v>
      </c>
      <c r="F87" s="1148">
        <v>0</v>
      </c>
      <c r="G87" s="604">
        <f t="shared" si="4"/>
        <v>0</v>
      </c>
      <c r="K87" s="641"/>
      <c r="L87" s="641"/>
      <c r="M87" s="641"/>
      <c r="N87" s="642"/>
      <c r="O87" s="643"/>
      <c r="P87" s="643"/>
      <c r="Q87" s="644"/>
      <c r="R87" s="644"/>
    </row>
    <row r="88" spans="1:18" s="585" customFormat="1" ht="10.5" customHeight="1">
      <c r="A88" s="615" t="s">
        <v>1132</v>
      </c>
      <c r="B88" s="637" t="s">
        <v>1124</v>
      </c>
      <c r="C88" s="638" t="s">
        <v>1133</v>
      </c>
      <c r="D88" s="639">
        <v>1</v>
      </c>
      <c r="E88" s="593" t="s">
        <v>225</v>
      </c>
      <c r="F88" s="1147">
        <v>0</v>
      </c>
      <c r="G88" s="604">
        <f t="shared" si="4"/>
        <v>0</v>
      </c>
    </row>
    <row r="89" spans="1:18" s="585" customFormat="1" ht="10.5" customHeight="1">
      <c r="A89" s="615" t="s">
        <v>1134</v>
      </c>
      <c r="B89" s="637" t="s">
        <v>1135</v>
      </c>
      <c r="C89" s="638"/>
      <c r="D89" s="639">
        <v>1</v>
      </c>
      <c r="E89" s="593" t="s">
        <v>225</v>
      </c>
      <c r="F89" s="1147">
        <v>0</v>
      </c>
      <c r="G89" s="604">
        <f t="shared" si="4"/>
        <v>0</v>
      </c>
    </row>
    <row r="90" spans="1:18" s="585" customFormat="1" ht="10.5" customHeight="1">
      <c r="A90" s="640">
        <v>43257</v>
      </c>
      <c r="B90" s="617" t="s">
        <v>1130</v>
      </c>
      <c r="C90" s="601" t="s">
        <v>1136</v>
      </c>
      <c r="D90" s="639">
        <v>17</v>
      </c>
      <c r="E90" s="593" t="s">
        <v>136</v>
      </c>
      <c r="F90" s="1148">
        <v>0</v>
      </c>
      <c r="G90" s="604">
        <f t="shared" si="4"/>
        <v>0</v>
      </c>
      <c r="K90" s="641"/>
      <c r="L90" s="641"/>
      <c r="M90" s="641"/>
      <c r="N90" s="642"/>
      <c r="O90" s="643"/>
      <c r="P90" s="643"/>
      <c r="Q90" s="644"/>
      <c r="R90" s="644"/>
    </row>
    <row r="91" spans="1:18" s="585" customFormat="1" ht="10.5" customHeight="1">
      <c r="A91" s="615" t="s">
        <v>1137</v>
      </c>
      <c r="B91" s="637" t="s">
        <v>1124</v>
      </c>
      <c r="C91" s="638" t="s">
        <v>1138</v>
      </c>
      <c r="D91" s="639">
        <v>1</v>
      </c>
      <c r="E91" s="593" t="s">
        <v>225</v>
      </c>
      <c r="F91" s="1147">
        <v>0</v>
      </c>
      <c r="G91" s="604">
        <f t="shared" si="4"/>
        <v>0</v>
      </c>
    </row>
    <row r="92" spans="1:18" s="585" customFormat="1" ht="10.5" customHeight="1">
      <c r="A92" s="615" t="s">
        <v>1139</v>
      </c>
      <c r="B92" s="637" t="s">
        <v>1127</v>
      </c>
      <c r="C92" s="638"/>
      <c r="D92" s="639">
        <v>2</v>
      </c>
      <c r="E92" s="593" t="s">
        <v>225</v>
      </c>
      <c r="F92" s="1147">
        <v>0</v>
      </c>
      <c r="G92" s="604">
        <f t="shared" si="4"/>
        <v>0</v>
      </c>
    </row>
    <row r="93" spans="1:18" s="585" customFormat="1" ht="10.5" customHeight="1">
      <c r="A93" s="615"/>
      <c r="B93" s="637" t="s">
        <v>1128</v>
      </c>
      <c r="C93" s="638"/>
      <c r="D93" s="639">
        <v>2</v>
      </c>
      <c r="E93" s="593" t="s">
        <v>225</v>
      </c>
      <c r="F93" s="1147">
        <v>0</v>
      </c>
      <c r="G93" s="604">
        <f t="shared" si="4"/>
        <v>0</v>
      </c>
    </row>
    <row r="94" spans="1:18" s="585" customFormat="1" ht="10.5" customHeight="1">
      <c r="A94" s="645"/>
      <c r="B94" s="637" t="s">
        <v>1129</v>
      </c>
      <c r="C94" s="600"/>
      <c r="D94" s="639"/>
      <c r="E94" s="593"/>
      <c r="F94" s="1147">
        <v>0</v>
      </c>
      <c r="G94" s="604">
        <f t="shared" si="4"/>
        <v>0</v>
      </c>
    </row>
    <row r="95" spans="1:18" s="585" customFormat="1" ht="10.5" customHeight="1">
      <c r="A95" s="645"/>
      <c r="B95" s="646" t="s">
        <v>1140</v>
      </c>
      <c r="C95" s="600"/>
      <c r="D95" s="639">
        <v>1</v>
      </c>
      <c r="E95" s="593" t="s">
        <v>225</v>
      </c>
      <c r="F95" s="1147">
        <v>0</v>
      </c>
      <c r="G95" s="604">
        <f>D95*F95</f>
        <v>0</v>
      </c>
    </row>
    <row r="96" spans="1:18" s="585" customFormat="1" ht="10.5" customHeight="1">
      <c r="A96" s="647">
        <v>43349</v>
      </c>
      <c r="B96" s="617" t="s">
        <v>1130</v>
      </c>
      <c r="C96" s="601" t="s">
        <v>1141</v>
      </c>
      <c r="D96" s="639">
        <v>36</v>
      </c>
      <c r="E96" s="593" t="s">
        <v>136</v>
      </c>
      <c r="F96" s="1148">
        <v>0</v>
      </c>
      <c r="G96" s="604">
        <f t="shared" si="4"/>
        <v>0</v>
      </c>
      <c r="K96" s="641"/>
      <c r="L96" s="641"/>
      <c r="M96" s="641"/>
      <c r="N96" s="642"/>
      <c r="O96" s="643"/>
      <c r="P96" s="643"/>
      <c r="Q96" s="644"/>
      <c r="R96" s="644"/>
    </row>
    <row r="97" spans="1:18" s="585" customFormat="1" ht="10.5" customHeight="1">
      <c r="A97" s="615" t="s">
        <v>1142</v>
      </c>
      <c r="B97" s="637" t="s">
        <v>1124</v>
      </c>
      <c r="C97" s="638" t="s">
        <v>1138</v>
      </c>
      <c r="D97" s="639">
        <v>1</v>
      </c>
      <c r="E97" s="593" t="s">
        <v>225</v>
      </c>
      <c r="F97" s="1147">
        <v>0</v>
      </c>
      <c r="G97" s="604">
        <f t="shared" si="4"/>
        <v>0</v>
      </c>
    </row>
    <row r="98" spans="1:18" s="585" customFormat="1" ht="10.5" customHeight="1">
      <c r="A98" s="615" t="s">
        <v>1143</v>
      </c>
      <c r="B98" s="637" t="s">
        <v>1127</v>
      </c>
      <c r="C98" s="638"/>
      <c r="D98" s="639">
        <v>3</v>
      </c>
      <c r="E98" s="593" t="s">
        <v>225</v>
      </c>
      <c r="F98" s="1147">
        <v>0</v>
      </c>
      <c r="G98" s="604">
        <f t="shared" si="4"/>
        <v>0</v>
      </c>
    </row>
    <row r="99" spans="1:18" s="585" customFormat="1" ht="10.5" customHeight="1">
      <c r="A99" s="615"/>
      <c r="B99" s="637" t="s">
        <v>1128</v>
      </c>
      <c r="C99" s="638"/>
      <c r="D99" s="639">
        <v>3</v>
      </c>
      <c r="E99" s="593" t="s">
        <v>225</v>
      </c>
      <c r="F99" s="1147">
        <v>0</v>
      </c>
      <c r="G99" s="604">
        <f t="shared" si="4"/>
        <v>0</v>
      </c>
    </row>
    <row r="100" spans="1:18" s="585" customFormat="1" ht="10.5" customHeight="1">
      <c r="A100" s="645"/>
      <c r="B100" s="637" t="s">
        <v>1129</v>
      </c>
      <c r="C100" s="600"/>
      <c r="D100" s="639"/>
      <c r="E100" s="593"/>
      <c r="F100" s="1147">
        <v>0</v>
      </c>
      <c r="G100" s="604">
        <f t="shared" si="4"/>
        <v>0</v>
      </c>
    </row>
    <row r="101" spans="1:18" s="585" customFormat="1" ht="10.5" customHeight="1">
      <c r="A101" s="645"/>
      <c r="B101" s="646" t="s">
        <v>1140</v>
      </c>
      <c r="C101" s="600"/>
      <c r="D101" s="639">
        <v>1</v>
      </c>
      <c r="E101" s="593" t="s">
        <v>225</v>
      </c>
      <c r="F101" s="1147">
        <v>0</v>
      </c>
      <c r="G101" s="604">
        <f t="shared" si="4"/>
        <v>0</v>
      </c>
    </row>
    <row r="102" spans="1:18" s="585" customFormat="1" ht="10.5" customHeight="1">
      <c r="A102" s="647">
        <v>43440</v>
      </c>
      <c r="B102" s="617" t="s">
        <v>1130</v>
      </c>
      <c r="C102" s="601" t="s">
        <v>1141</v>
      </c>
      <c r="D102" s="639">
        <v>25</v>
      </c>
      <c r="E102" s="593" t="s">
        <v>136</v>
      </c>
      <c r="F102" s="1148">
        <v>0</v>
      </c>
      <c r="G102" s="604">
        <f t="shared" si="4"/>
        <v>0</v>
      </c>
      <c r="K102" s="641"/>
      <c r="L102" s="641"/>
      <c r="M102" s="641"/>
      <c r="N102" s="642"/>
      <c r="O102" s="643"/>
      <c r="P102" s="643"/>
      <c r="Q102" s="644"/>
      <c r="R102" s="644"/>
    </row>
    <row r="103" spans="1:18" s="585" customFormat="1" ht="10.5" customHeight="1">
      <c r="A103" s="615" t="s">
        <v>1144</v>
      </c>
      <c r="B103" s="637" t="s">
        <v>1124</v>
      </c>
      <c r="C103" s="638" t="s">
        <v>1125</v>
      </c>
      <c r="D103" s="639">
        <v>1</v>
      </c>
      <c r="E103" s="593" t="s">
        <v>225</v>
      </c>
      <c r="F103" s="1147">
        <v>0</v>
      </c>
      <c r="G103" s="604">
        <f t="shared" si="4"/>
        <v>0</v>
      </c>
    </row>
    <row r="104" spans="1:18" s="585" customFormat="1" ht="10.5" customHeight="1">
      <c r="A104" s="615" t="s">
        <v>1145</v>
      </c>
      <c r="B104" s="637" t="s">
        <v>1127</v>
      </c>
      <c r="C104" s="638"/>
      <c r="D104" s="639">
        <v>2</v>
      </c>
      <c r="E104" s="593" t="s">
        <v>225</v>
      </c>
      <c r="F104" s="1147">
        <v>0</v>
      </c>
      <c r="G104" s="604">
        <f t="shared" si="4"/>
        <v>0</v>
      </c>
    </row>
    <row r="105" spans="1:18" s="585" customFormat="1" ht="10.5" customHeight="1">
      <c r="A105" s="615"/>
      <c r="B105" s="637" t="s">
        <v>1128</v>
      </c>
      <c r="C105" s="638"/>
      <c r="D105" s="639">
        <v>2</v>
      </c>
      <c r="E105" s="593" t="s">
        <v>225</v>
      </c>
      <c r="F105" s="1147">
        <v>0</v>
      </c>
      <c r="G105" s="604">
        <f t="shared" si="4"/>
        <v>0</v>
      </c>
    </row>
    <row r="106" spans="1:18" s="585" customFormat="1" ht="10.5" customHeight="1">
      <c r="A106" s="615" t="s">
        <v>1146</v>
      </c>
      <c r="B106" s="637" t="s">
        <v>1127</v>
      </c>
      <c r="C106" s="638"/>
      <c r="D106" s="639">
        <v>1</v>
      </c>
      <c r="E106" s="593" t="s">
        <v>225</v>
      </c>
      <c r="F106" s="1147">
        <v>0</v>
      </c>
      <c r="G106" s="604">
        <f>D106*F106</f>
        <v>0</v>
      </c>
    </row>
    <row r="107" spans="1:18" s="585" customFormat="1" ht="10.5" customHeight="1">
      <c r="A107" s="615"/>
      <c r="B107" s="637" t="s">
        <v>1128</v>
      </c>
      <c r="C107" s="638"/>
      <c r="D107" s="639">
        <v>1</v>
      </c>
      <c r="E107" s="593" t="s">
        <v>225</v>
      </c>
      <c r="F107" s="1147">
        <v>0</v>
      </c>
      <c r="G107" s="604">
        <f>D107*F107</f>
        <v>0</v>
      </c>
    </row>
    <row r="108" spans="1:18" s="585" customFormat="1" ht="10.5" customHeight="1">
      <c r="A108" s="615"/>
      <c r="B108" s="637" t="s">
        <v>1129</v>
      </c>
      <c r="C108" s="638"/>
      <c r="D108" s="639"/>
      <c r="E108" s="593"/>
      <c r="F108" s="1147">
        <v>0</v>
      </c>
      <c r="G108" s="604">
        <f t="shared" si="4"/>
        <v>0</v>
      </c>
    </row>
    <row r="109" spans="1:18" s="585" customFormat="1" ht="10.5" customHeight="1">
      <c r="A109" s="615" t="s">
        <v>1147</v>
      </c>
      <c r="B109" s="617" t="s">
        <v>1130</v>
      </c>
      <c r="C109" s="601" t="s">
        <v>1136</v>
      </c>
      <c r="D109" s="639">
        <v>36</v>
      </c>
      <c r="E109" s="593" t="s">
        <v>136</v>
      </c>
      <c r="F109" s="1148">
        <v>0</v>
      </c>
      <c r="G109" s="604">
        <f t="shared" si="4"/>
        <v>0</v>
      </c>
      <c r="K109" s="641"/>
      <c r="L109" s="641"/>
      <c r="M109" s="641"/>
      <c r="N109" s="642"/>
      <c r="O109" s="643"/>
      <c r="P109" s="643"/>
      <c r="Q109" s="644"/>
      <c r="R109" s="644"/>
    </row>
    <row r="110" spans="1:18" s="585" customFormat="1" ht="10.5" customHeight="1">
      <c r="A110" s="615" t="s">
        <v>1148</v>
      </c>
      <c r="B110" s="637" t="s">
        <v>1124</v>
      </c>
      <c r="C110" s="638" t="s">
        <v>1149</v>
      </c>
      <c r="D110" s="639">
        <v>1</v>
      </c>
      <c r="E110" s="593" t="s">
        <v>225</v>
      </c>
      <c r="F110" s="1147">
        <v>0</v>
      </c>
      <c r="G110" s="604">
        <f t="shared" si="4"/>
        <v>0</v>
      </c>
    </row>
    <row r="111" spans="1:18" s="585" customFormat="1" ht="10.5" customHeight="1">
      <c r="A111" s="615" t="s">
        <v>1150</v>
      </c>
      <c r="B111" s="637" t="s">
        <v>1127</v>
      </c>
      <c r="C111" s="638"/>
      <c r="D111" s="639">
        <v>3</v>
      </c>
      <c r="E111" s="593" t="s">
        <v>225</v>
      </c>
      <c r="F111" s="1147">
        <v>0</v>
      </c>
      <c r="G111" s="604">
        <f t="shared" si="4"/>
        <v>0</v>
      </c>
    </row>
    <row r="112" spans="1:18" s="585" customFormat="1" ht="10.5" customHeight="1">
      <c r="A112" s="615"/>
      <c r="B112" s="637" t="s">
        <v>1128</v>
      </c>
      <c r="C112" s="638"/>
      <c r="D112" s="639">
        <v>3</v>
      </c>
      <c r="E112" s="593" t="s">
        <v>225</v>
      </c>
      <c r="F112" s="1147">
        <v>0</v>
      </c>
      <c r="G112" s="604">
        <f t="shared" si="4"/>
        <v>0</v>
      </c>
    </row>
    <row r="113" spans="1:18" s="585" customFormat="1" ht="10.5" customHeight="1">
      <c r="A113" s="645"/>
      <c r="B113" s="637" t="s">
        <v>1151</v>
      </c>
      <c r="C113" s="600"/>
      <c r="D113" s="639"/>
      <c r="E113" s="593"/>
      <c r="F113" s="1147">
        <v>0</v>
      </c>
      <c r="G113" s="604">
        <f t="shared" si="4"/>
        <v>0</v>
      </c>
    </row>
    <row r="114" spans="1:18" s="585" customFormat="1" ht="10.5" customHeight="1">
      <c r="A114" s="645"/>
      <c r="B114" s="646" t="s">
        <v>1140</v>
      </c>
      <c r="C114" s="648"/>
      <c r="D114" s="639">
        <v>1</v>
      </c>
      <c r="E114" s="593" t="s">
        <v>225</v>
      </c>
      <c r="F114" s="1147">
        <v>0</v>
      </c>
      <c r="G114" s="604">
        <f t="shared" si="4"/>
        <v>0</v>
      </c>
    </row>
    <row r="115" spans="1:18" s="585" customFormat="1" ht="10.5" customHeight="1">
      <c r="A115" s="615" t="s">
        <v>1152</v>
      </c>
      <c r="B115" s="649" t="s">
        <v>1130</v>
      </c>
      <c r="C115" s="601" t="s">
        <v>1141</v>
      </c>
      <c r="D115" s="639">
        <v>32</v>
      </c>
      <c r="E115" s="593" t="s">
        <v>136</v>
      </c>
      <c r="F115" s="1148">
        <v>0</v>
      </c>
      <c r="G115" s="604">
        <f t="shared" si="4"/>
        <v>0</v>
      </c>
      <c r="K115" s="641"/>
      <c r="L115" s="641"/>
      <c r="M115" s="641"/>
      <c r="N115" s="642"/>
      <c r="O115" s="643"/>
      <c r="P115" s="643"/>
      <c r="Q115" s="644"/>
      <c r="R115" s="644"/>
    </row>
    <row r="116" spans="1:18" s="585" customFormat="1" ht="10.5" customHeight="1">
      <c r="A116" s="598" t="s">
        <v>1153</v>
      </c>
      <c r="B116" s="621" t="s">
        <v>1154</v>
      </c>
      <c r="C116" s="638" t="s">
        <v>1155</v>
      </c>
      <c r="D116" s="639">
        <v>1</v>
      </c>
      <c r="E116" s="593" t="s">
        <v>225</v>
      </c>
      <c r="F116" s="1147">
        <v>0</v>
      </c>
      <c r="G116" s="604">
        <f t="shared" si="4"/>
        <v>0</v>
      </c>
    </row>
    <row r="117" spans="1:18" s="585" customFormat="1" ht="10.5" customHeight="1">
      <c r="A117" s="615" t="s">
        <v>1156</v>
      </c>
      <c r="B117" s="621" t="s">
        <v>1157</v>
      </c>
      <c r="C117" s="638" t="s">
        <v>1158</v>
      </c>
      <c r="D117" s="639">
        <v>5</v>
      </c>
      <c r="E117" s="593" t="s">
        <v>225</v>
      </c>
      <c r="F117" s="1147">
        <v>0</v>
      </c>
      <c r="G117" s="604">
        <f t="shared" si="4"/>
        <v>0</v>
      </c>
    </row>
    <row r="118" spans="1:18" s="585" customFormat="1" ht="10.5" customHeight="1">
      <c r="A118" s="615" t="s">
        <v>1159</v>
      </c>
      <c r="B118" s="621" t="s">
        <v>1157</v>
      </c>
      <c r="C118" s="638" t="s">
        <v>1160</v>
      </c>
      <c r="D118" s="639">
        <v>8</v>
      </c>
      <c r="E118" s="593" t="s">
        <v>225</v>
      </c>
      <c r="F118" s="1147">
        <v>0</v>
      </c>
      <c r="G118" s="604">
        <f t="shared" si="4"/>
        <v>0</v>
      </c>
    </row>
    <row r="119" spans="1:18" s="585" customFormat="1" ht="10.5" customHeight="1">
      <c r="A119" s="615" t="s">
        <v>1161</v>
      </c>
      <c r="B119" s="621" t="s">
        <v>1157</v>
      </c>
      <c r="C119" s="638" t="s">
        <v>1162</v>
      </c>
      <c r="D119" s="639">
        <v>2</v>
      </c>
      <c r="E119" s="593" t="s">
        <v>225</v>
      </c>
      <c r="F119" s="1147">
        <v>0</v>
      </c>
      <c r="G119" s="604">
        <f t="shared" si="4"/>
        <v>0</v>
      </c>
    </row>
    <row r="120" spans="1:18" s="585" customFormat="1" ht="10.5" customHeight="1">
      <c r="A120" s="615" t="s">
        <v>1163</v>
      </c>
      <c r="B120" s="621" t="s">
        <v>1157</v>
      </c>
      <c r="C120" s="638" t="s">
        <v>1164</v>
      </c>
      <c r="D120" s="639">
        <v>2</v>
      </c>
      <c r="E120" s="593" t="s">
        <v>225</v>
      </c>
      <c r="F120" s="1147">
        <v>0</v>
      </c>
      <c r="G120" s="604">
        <f t="shared" si="4"/>
        <v>0</v>
      </c>
    </row>
    <row r="121" spans="1:18" s="585" customFormat="1" ht="10.5" customHeight="1">
      <c r="A121" s="615"/>
      <c r="B121" s="637" t="s">
        <v>1128</v>
      </c>
      <c r="C121" s="600"/>
      <c r="D121" s="639">
        <v>17</v>
      </c>
      <c r="E121" s="593" t="s">
        <v>225</v>
      </c>
      <c r="F121" s="1148">
        <v>0</v>
      </c>
      <c r="G121" s="604">
        <f t="shared" si="4"/>
        <v>0</v>
      </c>
    </row>
    <row r="122" spans="1:18" s="585" customFormat="1" ht="10.5" customHeight="1">
      <c r="A122" s="615"/>
      <c r="B122" s="646" t="s">
        <v>1165</v>
      </c>
      <c r="C122" s="600"/>
      <c r="D122" s="639">
        <v>17</v>
      </c>
      <c r="E122" s="593" t="s">
        <v>225</v>
      </c>
      <c r="F122" s="1148">
        <v>0</v>
      </c>
      <c r="G122" s="604">
        <f t="shared" si="4"/>
        <v>0</v>
      </c>
    </row>
    <row r="123" spans="1:18" s="585" customFormat="1" ht="10.5" customHeight="1">
      <c r="A123" s="615"/>
      <c r="B123" s="646" t="s">
        <v>1166</v>
      </c>
      <c r="C123" s="650"/>
      <c r="D123" s="639">
        <v>11</v>
      </c>
      <c r="E123" s="593" t="s">
        <v>225</v>
      </c>
      <c r="F123" s="1148">
        <v>0</v>
      </c>
      <c r="G123" s="604">
        <f t="shared" si="4"/>
        <v>0</v>
      </c>
    </row>
    <row r="124" spans="1:18" s="585" customFormat="1" ht="10.5" customHeight="1">
      <c r="A124" s="615"/>
      <c r="B124" s="646" t="s">
        <v>1166</v>
      </c>
      <c r="C124" s="650"/>
      <c r="D124" s="639">
        <v>4</v>
      </c>
      <c r="E124" s="593" t="s">
        <v>225</v>
      </c>
      <c r="F124" s="1148">
        <v>0</v>
      </c>
      <c r="G124" s="604">
        <f t="shared" si="4"/>
        <v>0</v>
      </c>
    </row>
    <row r="125" spans="1:18" s="585" customFormat="1" ht="10.5" customHeight="1">
      <c r="A125" s="615"/>
      <c r="B125" s="646" t="s">
        <v>1166</v>
      </c>
      <c r="C125" s="650"/>
      <c r="D125" s="639">
        <v>1</v>
      </c>
      <c r="E125" s="593" t="s">
        <v>225</v>
      </c>
      <c r="F125" s="1148">
        <v>0</v>
      </c>
      <c r="G125" s="604">
        <f t="shared" si="4"/>
        <v>0</v>
      </c>
    </row>
    <row r="126" spans="1:18" s="585" customFormat="1" ht="21.75" customHeight="1">
      <c r="A126" s="640"/>
      <c r="B126" s="617" t="s">
        <v>1167</v>
      </c>
      <c r="C126" s="651" t="s">
        <v>1168</v>
      </c>
      <c r="D126" s="652">
        <v>198</v>
      </c>
      <c r="E126" s="653" t="s">
        <v>136</v>
      </c>
      <c r="F126" s="1148">
        <v>0</v>
      </c>
      <c r="G126" s="604">
        <f t="shared" si="4"/>
        <v>0</v>
      </c>
      <c r="K126" s="641"/>
      <c r="L126" s="641"/>
      <c r="M126" s="641"/>
      <c r="N126" s="642"/>
      <c r="O126" s="643"/>
      <c r="P126" s="643"/>
      <c r="Q126" s="644"/>
      <c r="R126" s="644"/>
    </row>
    <row r="127" spans="1:18" s="585" customFormat="1" ht="10.5" customHeight="1">
      <c r="A127" s="615"/>
      <c r="B127" s="617" t="s">
        <v>1169</v>
      </c>
      <c r="C127" s="638"/>
      <c r="D127" s="639">
        <v>1</v>
      </c>
      <c r="E127" s="593" t="s">
        <v>1026</v>
      </c>
      <c r="F127" s="1147">
        <v>0</v>
      </c>
      <c r="G127" s="604">
        <f t="shared" si="4"/>
        <v>0</v>
      </c>
    </row>
    <row r="128" spans="1:18" s="585" customFormat="1" ht="10.5" customHeight="1">
      <c r="A128" s="640"/>
      <c r="B128" s="654" t="s">
        <v>1170</v>
      </c>
      <c r="C128" s="655"/>
      <c r="D128" s="652">
        <v>17</v>
      </c>
      <c r="E128" s="653" t="s">
        <v>225</v>
      </c>
      <c r="F128" s="1148">
        <v>0</v>
      </c>
      <c r="G128" s="604">
        <f t="shared" si="4"/>
        <v>0</v>
      </c>
      <c r="K128" s="641"/>
      <c r="L128" s="641"/>
      <c r="M128" s="641"/>
      <c r="N128" s="642"/>
      <c r="O128" s="643"/>
      <c r="P128" s="643"/>
      <c r="Q128" s="644"/>
      <c r="R128" s="644"/>
    </row>
    <row r="129" spans="1:18" s="585" customFormat="1" ht="10.5" customHeight="1">
      <c r="A129" s="640"/>
      <c r="B129" s="602" t="s">
        <v>1171</v>
      </c>
      <c r="C129" s="655"/>
      <c r="D129" s="639">
        <v>1</v>
      </c>
      <c r="E129" s="593" t="s">
        <v>1026</v>
      </c>
      <c r="F129" s="1148">
        <v>0</v>
      </c>
      <c r="G129" s="604">
        <f t="shared" si="4"/>
        <v>0</v>
      </c>
      <c r="K129" s="641"/>
      <c r="L129" s="641"/>
      <c r="M129" s="641"/>
      <c r="N129" s="642"/>
      <c r="O129" s="643"/>
      <c r="P129" s="643"/>
      <c r="Q129" s="644"/>
      <c r="R129" s="644"/>
    </row>
    <row r="130" spans="1:18" s="585" customFormat="1" ht="10.5" customHeight="1">
      <c r="A130" s="640"/>
      <c r="B130" s="657" t="s">
        <v>1172</v>
      </c>
      <c r="C130" s="655"/>
      <c r="D130" s="639">
        <v>1</v>
      </c>
      <c r="E130" s="593" t="s">
        <v>1026</v>
      </c>
      <c r="F130" s="1148">
        <v>0</v>
      </c>
      <c r="G130" s="604">
        <f t="shared" si="4"/>
        <v>0</v>
      </c>
      <c r="K130" s="641"/>
      <c r="L130" s="641"/>
      <c r="M130" s="641"/>
      <c r="N130" s="642"/>
      <c r="O130" s="643"/>
      <c r="P130" s="643"/>
      <c r="Q130" s="644"/>
      <c r="R130" s="644"/>
    </row>
    <row r="131" spans="1:18" s="585" customFormat="1" ht="10.5" customHeight="1">
      <c r="A131" s="640"/>
      <c r="B131" s="654" t="s">
        <v>1173</v>
      </c>
      <c r="C131" s="655"/>
      <c r="D131" s="639">
        <v>1</v>
      </c>
      <c r="E131" s="593" t="s">
        <v>1026</v>
      </c>
      <c r="F131" s="1148">
        <v>0</v>
      </c>
      <c r="G131" s="604">
        <f t="shared" si="4"/>
        <v>0</v>
      </c>
      <c r="K131" s="641"/>
      <c r="L131" s="641"/>
      <c r="M131" s="641"/>
      <c r="N131" s="642"/>
      <c r="O131" s="643"/>
      <c r="P131" s="643"/>
      <c r="Q131" s="644"/>
      <c r="R131" s="644"/>
    </row>
    <row r="132" spans="1:18" s="585" customFormat="1" ht="10.5" customHeight="1">
      <c r="A132" s="640"/>
      <c r="B132" s="658" t="s">
        <v>1174</v>
      </c>
      <c r="C132" s="587"/>
      <c r="D132" s="639">
        <v>1</v>
      </c>
      <c r="E132" s="593" t="s">
        <v>1026</v>
      </c>
      <c r="F132" s="1148">
        <v>0</v>
      </c>
      <c r="G132" s="604">
        <f t="shared" si="4"/>
        <v>0</v>
      </c>
      <c r="K132" s="641"/>
      <c r="L132" s="641"/>
      <c r="M132" s="641"/>
      <c r="N132" s="642"/>
      <c r="O132" s="643"/>
      <c r="P132" s="643"/>
      <c r="Q132" s="644"/>
      <c r="R132" s="644"/>
    </row>
    <row r="133" spans="1:18" s="585" customFormat="1" ht="10.5" customHeight="1">
      <c r="A133" s="615"/>
      <c r="B133" s="649"/>
      <c r="C133" s="601"/>
      <c r="D133" s="639"/>
      <c r="E133" s="593"/>
      <c r="F133" s="604"/>
      <c r="G133" s="604"/>
      <c r="K133" s="641"/>
      <c r="L133" s="641"/>
      <c r="M133" s="641"/>
      <c r="N133" s="642"/>
      <c r="O133" s="643"/>
      <c r="P133" s="643"/>
      <c r="Q133" s="644"/>
      <c r="R133" s="644"/>
    </row>
    <row r="134" spans="1:18" s="585" customFormat="1" ht="10.5" customHeight="1">
      <c r="A134" s="640"/>
      <c r="B134" s="658"/>
      <c r="C134" s="587"/>
      <c r="D134" s="639"/>
      <c r="E134" s="593"/>
      <c r="F134" s="656"/>
      <c r="G134" s="604"/>
      <c r="K134" s="641"/>
      <c r="L134" s="641"/>
      <c r="M134" s="641"/>
      <c r="N134" s="642"/>
      <c r="O134" s="643"/>
      <c r="P134" s="643"/>
      <c r="Q134" s="644"/>
      <c r="R134" s="644"/>
    </row>
    <row r="135" spans="1:18" s="585" customFormat="1" ht="10.5" customHeight="1">
      <c r="A135" s="659"/>
      <c r="B135" s="660" t="s">
        <v>47</v>
      </c>
      <c r="C135" s="591"/>
      <c r="D135" s="661"/>
      <c r="E135" s="593"/>
      <c r="F135" s="604"/>
      <c r="G135" s="604"/>
      <c r="H135" s="578"/>
    </row>
    <row r="136" spans="1:18" ht="10.5" customHeight="1">
      <c r="A136" s="606"/>
      <c r="B136" s="626" t="s">
        <v>1175</v>
      </c>
      <c r="C136" s="662"/>
      <c r="D136" s="663">
        <v>1</v>
      </c>
      <c r="E136" s="614" t="s">
        <v>1026</v>
      </c>
      <c r="F136" s="1148">
        <v>0</v>
      </c>
      <c r="G136" s="604">
        <f t="shared" ref="G136:G143" si="5">D136*F136</f>
        <v>0</v>
      </c>
    </row>
    <row r="137" spans="1:18" ht="10.5" customHeight="1">
      <c r="A137" s="606"/>
      <c r="B137" s="626" t="s">
        <v>1176</v>
      </c>
      <c r="C137" s="662"/>
      <c r="D137" s="663">
        <v>1</v>
      </c>
      <c r="E137" s="614" t="s">
        <v>1026</v>
      </c>
      <c r="F137" s="1148">
        <v>0</v>
      </c>
      <c r="G137" s="604">
        <f t="shared" si="5"/>
        <v>0</v>
      </c>
    </row>
    <row r="138" spans="1:18" ht="10.5" customHeight="1">
      <c r="A138" s="606"/>
      <c r="B138" s="626" t="s">
        <v>1177</v>
      </c>
      <c r="C138" s="662"/>
      <c r="D138" s="663">
        <v>1</v>
      </c>
      <c r="E138" s="614" t="s">
        <v>1026</v>
      </c>
      <c r="F138" s="1148">
        <v>0</v>
      </c>
      <c r="G138" s="604">
        <f t="shared" si="5"/>
        <v>0</v>
      </c>
    </row>
    <row r="139" spans="1:18" ht="10.5" customHeight="1">
      <c r="A139" s="606"/>
      <c r="B139" s="626" t="s">
        <v>96</v>
      </c>
      <c r="C139" s="662"/>
      <c r="D139" s="663">
        <v>1</v>
      </c>
      <c r="E139" s="614" t="s">
        <v>1026</v>
      </c>
      <c r="F139" s="1148">
        <v>0</v>
      </c>
      <c r="G139" s="604">
        <f t="shared" si="5"/>
        <v>0</v>
      </c>
    </row>
    <row r="140" spans="1:18" ht="10.5" customHeight="1">
      <c r="A140" s="606"/>
      <c r="B140" s="626" t="s">
        <v>1178</v>
      </c>
      <c r="C140" s="662"/>
      <c r="D140" s="663">
        <v>1</v>
      </c>
      <c r="E140" s="614" t="s">
        <v>1026</v>
      </c>
      <c r="F140" s="1148">
        <v>0</v>
      </c>
      <c r="G140" s="604">
        <f t="shared" si="5"/>
        <v>0</v>
      </c>
    </row>
    <row r="141" spans="1:18" ht="10.5" customHeight="1">
      <c r="A141" s="606"/>
      <c r="B141" s="626" t="s">
        <v>1179</v>
      </c>
      <c r="C141" s="662"/>
      <c r="D141" s="663">
        <v>1</v>
      </c>
      <c r="E141" s="614" t="s">
        <v>1026</v>
      </c>
      <c r="F141" s="1148">
        <v>0</v>
      </c>
      <c r="G141" s="604">
        <f t="shared" si="5"/>
        <v>0</v>
      </c>
    </row>
    <row r="142" spans="1:18" ht="10.5" customHeight="1">
      <c r="A142" s="606"/>
      <c r="B142" s="626" t="s">
        <v>1180</v>
      </c>
      <c r="C142" s="662"/>
      <c r="D142" s="663">
        <v>1</v>
      </c>
      <c r="E142" s="614" t="s">
        <v>1026</v>
      </c>
      <c r="F142" s="1148">
        <v>0</v>
      </c>
      <c r="G142" s="604">
        <f t="shared" si="5"/>
        <v>0</v>
      </c>
    </row>
    <row r="143" spans="1:18" ht="10.5" customHeight="1">
      <c r="A143" s="606"/>
      <c r="B143" s="626" t="s">
        <v>1181</v>
      </c>
      <c r="C143" s="662"/>
      <c r="D143" s="663">
        <v>1</v>
      </c>
      <c r="E143" s="614" t="s">
        <v>1026</v>
      </c>
      <c r="F143" s="1148">
        <v>0</v>
      </c>
      <c r="G143" s="604">
        <f t="shared" si="5"/>
        <v>0</v>
      </c>
    </row>
    <row r="144" spans="1:18" ht="10.5" customHeight="1">
      <c r="A144" s="606"/>
      <c r="B144" s="626"/>
      <c r="C144" s="662"/>
      <c r="D144" s="663"/>
      <c r="E144" s="614"/>
      <c r="F144" s="604"/>
      <c r="G144" s="604"/>
    </row>
    <row r="145" spans="1:8" ht="24.75" customHeight="1">
      <c r="A145" s="606"/>
      <c r="B145" s="626" t="s">
        <v>1182</v>
      </c>
      <c r="C145" s="662"/>
      <c r="D145" s="663"/>
      <c r="E145" s="593"/>
      <c r="F145" s="604"/>
      <c r="G145" s="604"/>
    </row>
    <row r="146" spans="1:8" ht="10.5" customHeight="1">
      <c r="A146" s="606"/>
      <c r="B146" s="626" t="s">
        <v>1183</v>
      </c>
      <c r="C146" s="662"/>
      <c r="D146" s="663">
        <v>1</v>
      </c>
      <c r="E146" s="593" t="s">
        <v>1026</v>
      </c>
      <c r="F146" s="1148">
        <v>0</v>
      </c>
      <c r="G146" s="604">
        <f>D146*F146</f>
        <v>0</v>
      </c>
    </row>
    <row r="147" spans="1:8" s="605" customFormat="1" ht="10.5" customHeight="1">
      <c r="A147" s="606"/>
      <c r="B147" s="607" t="s">
        <v>1184</v>
      </c>
      <c r="C147" s="591"/>
      <c r="D147" s="663">
        <v>1</v>
      </c>
      <c r="E147" s="614" t="s">
        <v>1026</v>
      </c>
      <c r="F147" s="1148">
        <v>0</v>
      </c>
      <c r="G147" s="604">
        <f>D147*F147</f>
        <v>0</v>
      </c>
    </row>
    <row r="148" spans="1:8" ht="10.5" customHeight="1">
      <c r="A148" s="606"/>
      <c r="B148" s="626" t="s">
        <v>1185</v>
      </c>
      <c r="C148" s="662"/>
      <c r="D148" s="663">
        <v>1</v>
      </c>
      <c r="E148" s="614" t="s">
        <v>1026</v>
      </c>
      <c r="F148" s="1148">
        <v>0</v>
      </c>
      <c r="G148" s="604">
        <f>D148*F148</f>
        <v>0</v>
      </c>
    </row>
    <row r="149" spans="1:8" ht="10.5" customHeight="1">
      <c r="A149" s="606"/>
      <c r="B149" s="626" t="s">
        <v>1186</v>
      </c>
      <c r="C149" s="662"/>
      <c r="D149" s="663">
        <v>1</v>
      </c>
      <c r="E149" s="614" t="s">
        <v>1026</v>
      </c>
      <c r="F149" s="1148">
        <v>0</v>
      </c>
      <c r="G149" s="604">
        <f>D149*F149</f>
        <v>0</v>
      </c>
    </row>
    <row r="150" spans="1:8" s="585" customFormat="1" ht="10.5" customHeight="1">
      <c r="A150" s="664"/>
      <c r="B150" s="665"/>
      <c r="C150" s="666"/>
      <c r="D150" s="667"/>
      <c r="E150" s="668"/>
      <c r="F150" s="604"/>
      <c r="G150" s="604"/>
    </row>
    <row r="151" spans="1:8" s="585" customFormat="1" ht="7.15" customHeight="1">
      <c r="A151" s="669"/>
      <c r="B151" s="670"/>
      <c r="C151" s="671"/>
      <c r="D151" s="672"/>
      <c r="E151" s="673"/>
      <c r="F151" s="604"/>
      <c r="G151" s="604"/>
    </row>
    <row r="152" spans="1:8" s="585" customFormat="1" ht="12.75">
      <c r="A152" s="669"/>
      <c r="B152" s="674" t="s">
        <v>1187</v>
      </c>
      <c r="C152" s="671"/>
      <c r="D152" s="672"/>
      <c r="E152" s="673"/>
      <c r="F152" s="604"/>
      <c r="G152" s="1146">
        <f>SUM(G5:G151)</f>
        <v>0</v>
      </c>
    </row>
    <row r="153" spans="1:8" s="605" customFormat="1" ht="10.5" customHeight="1">
      <c r="A153" s="675"/>
      <c r="B153" s="674" t="s">
        <v>1188</v>
      </c>
      <c r="C153" s="676"/>
      <c r="D153" s="677"/>
      <c r="E153" s="678"/>
      <c r="F153" s="679"/>
      <c r="G153" s="680"/>
      <c r="H153" s="681"/>
    </row>
    <row r="154" spans="1:8" ht="11.25">
      <c r="A154" s="682"/>
      <c r="B154" s="683" t="s">
        <v>1189</v>
      </c>
      <c r="C154" s="684"/>
      <c r="D154" s="685"/>
      <c r="E154" s="686"/>
      <c r="F154" s="687"/>
      <c r="G154" s="687"/>
    </row>
    <row r="155" spans="1:8" ht="11.25">
      <c r="A155" s="682"/>
      <c r="B155" s="683" t="s">
        <v>1190</v>
      </c>
      <c r="C155" s="684"/>
      <c r="D155" s="685"/>
      <c r="E155" s="686"/>
      <c r="F155" s="687"/>
      <c r="G155" s="687"/>
    </row>
    <row r="156" spans="1:8" ht="9.75" customHeight="1">
      <c r="A156" s="682"/>
      <c r="B156" s="683" t="s">
        <v>1191</v>
      </c>
      <c r="C156" s="684"/>
      <c r="D156" s="685"/>
      <c r="E156" s="686"/>
      <c r="F156" s="687"/>
      <c r="G156" s="687"/>
    </row>
    <row r="157" spans="1:8" ht="11.25">
      <c r="A157" s="682"/>
      <c r="B157" s="683" t="s">
        <v>1192</v>
      </c>
      <c r="C157" s="684"/>
      <c r="D157" s="685"/>
      <c r="E157" s="686"/>
      <c r="F157" s="687"/>
      <c r="G157" s="687"/>
    </row>
    <row r="158" spans="1:8" ht="11.25">
      <c r="A158" s="682"/>
      <c r="B158" s="683" t="s">
        <v>1193</v>
      </c>
      <c r="C158" s="684"/>
      <c r="D158" s="685"/>
      <c r="E158" s="686"/>
      <c r="F158" s="687"/>
      <c r="G158" s="687"/>
    </row>
    <row r="159" spans="1:8" ht="11.25">
      <c r="A159" s="682"/>
      <c r="B159" s="683" t="s">
        <v>1194</v>
      </c>
      <c r="C159" s="684"/>
      <c r="D159" s="685"/>
      <c r="E159" s="686"/>
      <c r="F159" s="687"/>
      <c r="G159" s="687"/>
    </row>
    <row r="160" spans="1:8" ht="11.25">
      <c r="A160" s="682"/>
      <c r="B160" s="683" t="s">
        <v>1195</v>
      </c>
      <c r="C160" s="684"/>
      <c r="D160" s="685"/>
      <c r="E160" s="686"/>
      <c r="F160" s="687"/>
      <c r="G160" s="687"/>
    </row>
    <row r="161" spans="1:7" ht="11.25">
      <c r="A161" s="682"/>
      <c r="B161" s="683" t="s">
        <v>1196</v>
      </c>
      <c r="C161" s="684"/>
      <c r="D161" s="685"/>
      <c r="E161" s="686"/>
      <c r="F161" s="687"/>
      <c r="G161" s="687"/>
    </row>
    <row r="162" spans="1:7" ht="67.5">
      <c r="A162" s="682"/>
      <c r="B162" s="688" t="s">
        <v>1197</v>
      </c>
      <c r="C162" s="684"/>
      <c r="D162" s="685"/>
      <c r="E162" s="686"/>
      <c r="F162" s="687"/>
      <c r="G162" s="687"/>
    </row>
    <row r="163" spans="1:7" ht="10.5" customHeight="1">
      <c r="A163" s="682"/>
      <c r="B163" s="689" t="s">
        <v>1198</v>
      </c>
      <c r="C163" s="684"/>
      <c r="D163" s="685"/>
      <c r="E163" s="686"/>
      <c r="F163" s="687"/>
      <c r="G163" s="687"/>
    </row>
    <row r="164" spans="1:7" ht="11.25">
      <c r="A164" s="682"/>
      <c r="B164" s="683"/>
      <c r="C164" s="684"/>
      <c r="D164" s="685"/>
      <c r="E164" s="686"/>
      <c r="F164" s="687"/>
      <c r="G164" s="687"/>
    </row>
  </sheetData>
  <sheetProtection password="DCC9" sheet="1" selectLockedCells="1"/>
  <autoFilter ref="A2:G164"/>
  <conditionalFormatting sqref="E2:E3 E165:E65536 E153 E81 E32 E133:E134 E24 E162:E163">
    <cfRule type="containsText" dxfId="191" priority="142" operator="containsText" text="kpl">
      <formula>NOT(ISERROR(SEARCH("kpl",E2)))</formula>
    </cfRule>
  </conditionalFormatting>
  <conditionalFormatting sqref="D3">
    <cfRule type="containsText" dxfId="190" priority="141" operator="containsText" text="kpl">
      <formula>NOT(ISERROR(SEARCH("kpl",D3)))</formula>
    </cfRule>
  </conditionalFormatting>
  <conditionalFormatting sqref="E150:E152">
    <cfRule type="containsText" dxfId="189" priority="140" operator="containsText" text="kpl">
      <formula>NOT(ISERROR(SEARCH("kpl",E150)))</formula>
    </cfRule>
  </conditionalFormatting>
  <conditionalFormatting sqref="E135">
    <cfRule type="containsText" dxfId="188" priority="139" operator="containsText" text="kpl">
      <formula>NOT(ISERROR(SEARCH("kpl",E135)))</formula>
    </cfRule>
  </conditionalFormatting>
  <conditionalFormatting sqref="E164">
    <cfRule type="containsText" dxfId="187" priority="138" operator="containsText" text="kpl">
      <formula>NOT(ISERROR(SEARCH("kpl",E164)))</formula>
    </cfRule>
  </conditionalFormatting>
  <conditionalFormatting sqref="E148">
    <cfRule type="containsText" dxfId="186" priority="133" operator="containsText" text="kpl">
      <formula>NOT(ISERROR(SEARCH("kpl",E148)))</formula>
    </cfRule>
  </conditionalFormatting>
  <conditionalFormatting sqref="E138">
    <cfRule type="containsText" dxfId="185" priority="136" operator="containsText" text="kpl">
      <formula>NOT(ISERROR(SEARCH("kpl",E138)))</formula>
    </cfRule>
  </conditionalFormatting>
  <conditionalFormatting sqref="E137">
    <cfRule type="containsText" dxfId="184" priority="135" operator="containsText" text="kpl">
      <formula>NOT(ISERROR(SEARCH("kpl",E137)))</formula>
    </cfRule>
  </conditionalFormatting>
  <conditionalFormatting sqref="E136">
    <cfRule type="containsText" dxfId="183" priority="137" operator="containsText" text="kpl">
      <formula>NOT(ISERROR(SEARCH("kpl",E136)))</formula>
    </cfRule>
  </conditionalFormatting>
  <conditionalFormatting sqref="E140">
    <cfRule type="containsText" dxfId="182" priority="131" operator="containsText" text="kpl">
      <formula>NOT(ISERROR(SEARCH("kpl",E140)))</formula>
    </cfRule>
  </conditionalFormatting>
  <conditionalFormatting sqref="E146">
    <cfRule type="containsText" dxfId="181" priority="128" operator="containsText" text="kpl">
      <formula>NOT(ISERROR(SEARCH("kpl",E146)))</formula>
    </cfRule>
  </conditionalFormatting>
  <conditionalFormatting sqref="E149">
    <cfRule type="containsText" dxfId="180" priority="134" operator="containsText" text="kpl">
      <formula>NOT(ISERROR(SEARCH("kpl",E149)))</formula>
    </cfRule>
  </conditionalFormatting>
  <conditionalFormatting sqref="E141 E144">
    <cfRule type="containsText" dxfId="179" priority="130" operator="containsText" text="kpl">
      <formula>NOT(ISERROR(SEARCH("kpl",E141)))</formula>
    </cfRule>
  </conditionalFormatting>
  <conditionalFormatting sqref="E147">
    <cfRule type="containsText" dxfId="178" priority="132" operator="containsText" text="kpl">
      <formula>NOT(ISERROR(SEARCH("kpl",E147)))</formula>
    </cfRule>
  </conditionalFormatting>
  <conditionalFormatting sqref="E142">
    <cfRule type="containsText" dxfId="177" priority="129" operator="containsText" text="kpl">
      <formula>NOT(ISERROR(SEARCH("kpl",E142)))</formula>
    </cfRule>
  </conditionalFormatting>
  <conditionalFormatting sqref="E145">
    <cfRule type="containsText" dxfId="176" priority="127" operator="containsText" text="kpl">
      <formula>NOT(ISERROR(SEARCH("kpl",E145)))</formula>
    </cfRule>
  </conditionalFormatting>
  <conditionalFormatting sqref="E139">
    <cfRule type="containsText" dxfId="175" priority="126" operator="containsText" text="kpl">
      <formula>NOT(ISERROR(SEARCH("kpl",E139)))</formula>
    </cfRule>
  </conditionalFormatting>
  <conditionalFormatting sqref="E143">
    <cfRule type="containsText" dxfId="174" priority="125" operator="containsText" text="kpl">
      <formula>NOT(ISERROR(SEARCH("kpl",E143)))</formula>
    </cfRule>
  </conditionalFormatting>
  <conditionalFormatting sqref="E131">
    <cfRule type="containsText" dxfId="173" priority="122" operator="containsText" text="kpl">
      <formula>NOT(ISERROR(SEARCH("kpl",E131)))</formula>
    </cfRule>
  </conditionalFormatting>
  <conditionalFormatting sqref="E132">
    <cfRule type="containsText" dxfId="172" priority="121" operator="containsText" text="kpl">
      <formula>NOT(ISERROR(SEARCH("kpl",E132)))</formula>
    </cfRule>
  </conditionalFormatting>
  <conditionalFormatting sqref="E128">
    <cfRule type="containsText" dxfId="171" priority="124" operator="containsText" text="kpl">
      <formula>NOT(ISERROR(SEARCH("kpl",E128)))</formula>
    </cfRule>
  </conditionalFormatting>
  <conditionalFormatting sqref="E129">
    <cfRule type="containsText" dxfId="170" priority="120" operator="containsText" text="kpl">
      <formula>NOT(ISERROR(SEARCH("kpl",E129)))</formula>
    </cfRule>
  </conditionalFormatting>
  <conditionalFormatting sqref="E130">
    <cfRule type="containsText" dxfId="169" priority="123" operator="containsText" text="kpl">
      <formula>NOT(ISERROR(SEARCH("kpl",E130)))</formula>
    </cfRule>
  </conditionalFormatting>
  <conditionalFormatting sqref="E154:E155 E157 E160">
    <cfRule type="containsText" dxfId="168" priority="119" operator="containsText" text="kpl">
      <formula>NOT(ISERROR(SEARCH("kpl",E154)))</formula>
    </cfRule>
  </conditionalFormatting>
  <conditionalFormatting sqref="E161">
    <cfRule type="containsText" dxfId="167" priority="118" operator="containsText" text="kpl">
      <formula>NOT(ISERROR(SEARCH("kpl",E161)))</formula>
    </cfRule>
  </conditionalFormatting>
  <conditionalFormatting sqref="E156">
    <cfRule type="containsText" dxfId="166" priority="117" operator="containsText" text="kpl">
      <formula>NOT(ISERROR(SEARCH("kpl",E156)))</formula>
    </cfRule>
  </conditionalFormatting>
  <conditionalFormatting sqref="E158">
    <cfRule type="containsText" dxfId="165" priority="116" operator="containsText" text="kpl">
      <formula>NOT(ISERROR(SEARCH("kpl",E158)))</formula>
    </cfRule>
  </conditionalFormatting>
  <conditionalFormatting sqref="E159">
    <cfRule type="containsText" dxfId="164" priority="115" operator="containsText" text="kpl">
      <formula>NOT(ISERROR(SEARCH("kpl",E159)))</formula>
    </cfRule>
  </conditionalFormatting>
  <conditionalFormatting sqref="E4">
    <cfRule type="containsText" dxfId="163" priority="114" operator="containsText" text="kpl">
      <formula>NOT(ISERROR(SEARCH("kpl",E4)))</formula>
    </cfRule>
  </conditionalFormatting>
  <conditionalFormatting sqref="E116">
    <cfRule type="containsText" dxfId="162" priority="113" operator="containsText" text="kpl">
      <formula>NOT(ISERROR(SEARCH("kpl",E116)))</formula>
    </cfRule>
  </conditionalFormatting>
  <conditionalFormatting sqref="E82">
    <cfRule type="containsText" dxfId="161" priority="112" operator="containsText" text="kpl">
      <formula>NOT(ISERROR(SEARCH("kpl",E82)))</formula>
    </cfRule>
  </conditionalFormatting>
  <conditionalFormatting sqref="E5">
    <cfRule type="containsText" dxfId="160" priority="111" operator="containsText" text="kpl">
      <formula>NOT(ISERROR(SEARCH("kpl",E5)))</formula>
    </cfRule>
  </conditionalFormatting>
  <conditionalFormatting sqref="E22:E23">
    <cfRule type="containsText" dxfId="159" priority="110" operator="containsText" text="kpl">
      <formula>NOT(ISERROR(SEARCH("kpl",E22)))</formula>
    </cfRule>
  </conditionalFormatting>
  <conditionalFormatting sqref="E126">
    <cfRule type="containsText" dxfId="158" priority="109" operator="containsText" text="kpl">
      <formula>NOT(ISERROR(SEARCH("kpl",E126)))</formula>
    </cfRule>
  </conditionalFormatting>
  <conditionalFormatting sqref="E127">
    <cfRule type="containsText" dxfId="157" priority="108" operator="containsText" text="kpl">
      <formula>NOT(ISERROR(SEARCH("kpl",E127)))</formula>
    </cfRule>
  </conditionalFormatting>
  <conditionalFormatting sqref="E10">
    <cfRule type="containsText" dxfId="156" priority="106" operator="containsText" text="kpl">
      <formula>NOT(ISERROR(SEARCH("kpl",E10)))</formula>
    </cfRule>
  </conditionalFormatting>
  <conditionalFormatting sqref="E7">
    <cfRule type="containsText" dxfId="155" priority="107" operator="containsText" text="kpl">
      <formula>NOT(ISERROR(SEARCH("kpl",E7)))</formula>
    </cfRule>
  </conditionalFormatting>
  <conditionalFormatting sqref="E9">
    <cfRule type="containsText" dxfId="154" priority="105" operator="containsText" text="kpl">
      <formula>NOT(ISERROR(SEARCH("kpl",E9)))</formula>
    </cfRule>
  </conditionalFormatting>
  <conditionalFormatting sqref="E8">
    <cfRule type="containsText" dxfId="153" priority="104" operator="containsText" text="kpl">
      <formula>NOT(ISERROR(SEARCH("kpl",E8)))</formula>
    </cfRule>
  </conditionalFormatting>
  <conditionalFormatting sqref="E16">
    <cfRule type="containsText" dxfId="152" priority="99" operator="containsText" text="kpl">
      <formula>NOT(ISERROR(SEARCH("kpl",E16)))</formula>
    </cfRule>
  </conditionalFormatting>
  <conditionalFormatting sqref="E11 E15">
    <cfRule type="containsText" dxfId="151" priority="103" operator="containsText" text="kpl">
      <formula>NOT(ISERROR(SEARCH("kpl",E11)))</formula>
    </cfRule>
  </conditionalFormatting>
  <conditionalFormatting sqref="E12">
    <cfRule type="containsText" dxfId="150" priority="102" operator="containsText" text="kpl">
      <formula>NOT(ISERROR(SEARCH("kpl",E12)))</formula>
    </cfRule>
  </conditionalFormatting>
  <conditionalFormatting sqref="E14">
    <cfRule type="containsText" dxfId="149" priority="101" operator="containsText" text="kpl">
      <formula>NOT(ISERROR(SEARCH("kpl",E14)))</formula>
    </cfRule>
  </conditionalFormatting>
  <conditionalFormatting sqref="E13">
    <cfRule type="containsText" dxfId="148" priority="100" operator="containsText" text="kpl">
      <formula>NOT(ISERROR(SEARCH("kpl",E13)))</formula>
    </cfRule>
  </conditionalFormatting>
  <conditionalFormatting sqref="E19">
    <cfRule type="containsText" dxfId="147" priority="96" operator="containsText" text="kpl">
      <formula>NOT(ISERROR(SEARCH("kpl",E19)))</formula>
    </cfRule>
  </conditionalFormatting>
  <conditionalFormatting sqref="E17">
    <cfRule type="containsText" dxfId="146" priority="98" operator="containsText" text="kpl">
      <formula>NOT(ISERROR(SEARCH("kpl",E17)))</formula>
    </cfRule>
  </conditionalFormatting>
  <conditionalFormatting sqref="E20:E21">
    <cfRule type="containsText" dxfId="145" priority="97" operator="containsText" text="kpl">
      <formula>NOT(ISERROR(SEARCH("kpl",E20)))</formula>
    </cfRule>
  </conditionalFormatting>
  <conditionalFormatting sqref="E18">
    <cfRule type="containsText" dxfId="144" priority="95" operator="containsText" text="kpl">
      <formula>NOT(ISERROR(SEARCH("kpl",E18)))</formula>
    </cfRule>
  </conditionalFormatting>
  <conditionalFormatting sqref="E38">
    <cfRule type="containsText" dxfId="143" priority="94" operator="containsText" text="kpl">
      <formula>NOT(ISERROR(SEARCH("kpl",E38)))</formula>
    </cfRule>
  </conditionalFormatting>
  <conditionalFormatting sqref="E25">
    <cfRule type="containsText" dxfId="142" priority="93" operator="containsText" text="kpl">
      <formula>NOT(ISERROR(SEARCH("kpl",E25)))</formula>
    </cfRule>
  </conditionalFormatting>
  <conditionalFormatting sqref="E26">
    <cfRule type="containsText" dxfId="141" priority="92" operator="containsText" text="kpl">
      <formula>NOT(ISERROR(SEARCH("kpl",E26)))</formula>
    </cfRule>
  </conditionalFormatting>
  <conditionalFormatting sqref="E65">
    <cfRule type="containsText" dxfId="140" priority="79" operator="containsText" text="kpl">
      <formula>NOT(ISERROR(SEARCH("kpl",E65)))</formula>
    </cfRule>
  </conditionalFormatting>
  <conditionalFormatting sqref="E69">
    <cfRule type="containsText" dxfId="139" priority="78" operator="containsText" text="kpl">
      <formula>NOT(ISERROR(SEARCH("kpl",E69)))</formula>
    </cfRule>
  </conditionalFormatting>
  <conditionalFormatting sqref="E70 E72">
    <cfRule type="containsText" dxfId="138" priority="77" operator="containsText" text="kpl">
      <formula>NOT(ISERROR(SEARCH("kpl",E70)))</formula>
    </cfRule>
  </conditionalFormatting>
  <conditionalFormatting sqref="E43">
    <cfRule type="containsText" dxfId="137" priority="76" operator="containsText" text="kpl">
      <formula>NOT(ISERROR(SEARCH("kpl",E43)))</formula>
    </cfRule>
  </conditionalFormatting>
  <conditionalFormatting sqref="E44:E45">
    <cfRule type="containsText" dxfId="136" priority="75" operator="containsText" text="kpl">
      <formula>NOT(ISERROR(SEARCH("kpl",E44)))</formula>
    </cfRule>
  </conditionalFormatting>
  <conditionalFormatting sqref="E28">
    <cfRule type="containsText" dxfId="135" priority="91" operator="containsText" text="kpl">
      <formula>NOT(ISERROR(SEARCH("kpl",E28)))</formula>
    </cfRule>
  </conditionalFormatting>
  <conditionalFormatting sqref="E29">
    <cfRule type="containsText" dxfId="134" priority="89" operator="containsText" text="kpl">
      <formula>NOT(ISERROR(SEARCH("kpl",E29)))</formula>
    </cfRule>
  </conditionalFormatting>
  <conditionalFormatting sqref="E27">
    <cfRule type="containsText" dxfId="133" priority="90" operator="containsText" text="kpl">
      <formula>NOT(ISERROR(SEARCH("kpl",E27)))</formula>
    </cfRule>
  </conditionalFormatting>
  <conditionalFormatting sqref="E33">
    <cfRule type="containsText" dxfId="132" priority="72" operator="containsText" text="kpl">
      <formula>NOT(ISERROR(SEARCH("kpl",E33)))</formula>
    </cfRule>
  </conditionalFormatting>
  <conditionalFormatting sqref="E36">
    <cfRule type="containsText" dxfId="131" priority="87" operator="containsText" text="kpl">
      <formula>NOT(ISERROR(SEARCH("kpl",E36)))</formula>
    </cfRule>
  </conditionalFormatting>
  <conditionalFormatting sqref="E37">
    <cfRule type="containsText" dxfId="130" priority="88" operator="containsText" text="kpl">
      <formula>NOT(ISERROR(SEARCH("kpl",E37)))</formula>
    </cfRule>
  </conditionalFormatting>
  <conditionalFormatting sqref="E35">
    <cfRule type="containsText" dxfId="129" priority="86" operator="containsText" text="kpl">
      <formula>NOT(ISERROR(SEARCH("kpl",E35)))</formula>
    </cfRule>
  </conditionalFormatting>
  <conditionalFormatting sqref="E63">
    <cfRule type="containsText" dxfId="128" priority="82" operator="containsText" text="kpl">
      <formula>NOT(ISERROR(SEARCH("kpl",E63)))</formula>
    </cfRule>
  </conditionalFormatting>
  <conditionalFormatting sqref="E64">
    <cfRule type="containsText" dxfId="127" priority="80" operator="containsText" text="kpl">
      <formula>NOT(ISERROR(SEARCH("kpl",E64)))</formula>
    </cfRule>
  </conditionalFormatting>
  <conditionalFormatting sqref="E42">
    <cfRule type="containsText" dxfId="126" priority="85" operator="containsText" text="kpl">
      <formula>NOT(ISERROR(SEARCH("kpl",E42)))</formula>
    </cfRule>
  </conditionalFormatting>
  <conditionalFormatting sqref="E39:E40">
    <cfRule type="containsText" dxfId="125" priority="83" operator="containsText" text="kpl">
      <formula>NOT(ISERROR(SEARCH("kpl",E39)))</formula>
    </cfRule>
  </conditionalFormatting>
  <conditionalFormatting sqref="E66:E67">
    <cfRule type="containsText" dxfId="124" priority="81" operator="containsText" text="kpl">
      <formula>NOT(ISERROR(SEARCH("kpl",E66)))</formula>
    </cfRule>
  </conditionalFormatting>
  <conditionalFormatting sqref="E62">
    <cfRule type="containsText" dxfId="123" priority="84" operator="containsText" text="kpl">
      <formula>NOT(ISERROR(SEARCH("kpl",E62)))</formula>
    </cfRule>
  </conditionalFormatting>
  <conditionalFormatting sqref="E41">
    <cfRule type="containsText" dxfId="122" priority="74" operator="containsText" text="kpl">
      <formula>NOT(ISERROR(SEARCH("kpl",E41)))</formula>
    </cfRule>
  </conditionalFormatting>
  <conditionalFormatting sqref="E46">
    <cfRule type="containsText" dxfId="121" priority="73" operator="containsText" text="kpl">
      <formula>NOT(ISERROR(SEARCH("kpl",E46)))</formula>
    </cfRule>
  </conditionalFormatting>
  <conditionalFormatting sqref="E31">
    <cfRule type="containsText" dxfId="120" priority="70" operator="containsText" text="kpl">
      <formula>NOT(ISERROR(SEARCH("kpl",E31)))</formula>
    </cfRule>
  </conditionalFormatting>
  <conditionalFormatting sqref="E30">
    <cfRule type="containsText" dxfId="119" priority="71" operator="containsText" text="kpl">
      <formula>NOT(ISERROR(SEARCH("kpl",E30)))</formula>
    </cfRule>
  </conditionalFormatting>
  <conditionalFormatting sqref="E34">
    <cfRule type="containsText" dxfId="118" priority="69" operator="containsText" text="kpl">
      <formula>NOT(ISERROR(SEARCH("kpl",E34)))</formula>
    </cfRule>
  </conditionalFormatting>
  <conditionalFormatting sqref="E60">
    <cfRule type="containsText" dxfId="117" priority="61" operator="containsText" text="kpl">
      <formula>NOT(ISERROR(SEARCH("kpl",E60)))</formula>
    </cfRule>
  </conditionalFormatting>
  <conditionalFormatting sqref="E48">
    <cfRule type="containsText" dxfId="116" priority="68" operator="containsText" text="kpl">
      <formula>NOT(ISERROR(SEARCH("kpl",E48)))</formula>
    </cfRule>
  </conditionalFormatting>
  <conditionalFormatting sqref="E56">
    <cfRule type="containsText" dxfId="115" priority="66" operator="containsText" text="kpl">
      <formula>NOT(ISERROR(SEARCH("kpl",E56)))</formula>
    </cfRule>
  </conditionalFormatting>
  <conditionalFormatting sqref="E47">
    <cfRule type="containsText" dxfId="114" priority="67" operator="containsText" text="kpl">
      <formula>NOT(ISERROR(SEARCH("kpl",E47)))</formula>
    </cfRule>
  </conditionalFormatting>
  <conditionalFormatting sqref="E57">
    <cfRule type="containsText" dxfId="113" priority="65" operator="containsText" text="kpl">
      <formula>NOT(ISERROR(SEARCH("kpl",E57)))</formula>
    </cfRule>
  </conditionalFormatting>
  <conditionalFormatting sqref="E58">
    <cfRule type="containsText" dxfId="112" priority="64" operator="containsText" text="kpl">
      <formula>NOT(ISERROR(SEARCH("kpl",E58)))</formula>
    </cfRule>
  </conditionalFormatting>
  <conditionalFormatting sqref="E61">
    <cfRule type="containsText" dxfId="111" priority="63" operator="containsText" text="kpl">
      <formula>NOT(ISERROR(SEARCH("kpl",E61)))</formula>
    </cfRule>
  </conditionalFormatting>
  <conditionalFormatting sqref="E59">
    <cfRule type="containsText" dxfId="110" priority="62" operator="containsText" text="kpl">
      <formula>NOT(ISERROR(SEARCH("kpl",E59)))</formula>
    </cfRule>
  </conditionalFormatting>
  <conditionalFormatting sqref="E68">
    <cfRule type="containsText" dxfId="109" priority="60" operator="containsText" text="kpl">
      <formula>NOT(ISERROR(SEARCH("kpl",E68)))</formula>
    </cfRule>
  </conditionalFormatting>
  <conditionalFormatting sqref="E73">
    <cfRule type="containsText" dxfId="108" priority="59" operator="containsText" text="kpl">
      <formula>NOT(ISERROR(SEARCH("kpl",E73)))</formula>
    </cfRule>
  </conditionalFormatting>
  <conditionalFormatting sqref="E76">
    <cfRule type="containsText" dxfId="107" priority="58" operator="containsText" text="kpl">
      <formula>NOT(ISERROR(SEARCH("kpl",E76)))</formula>
    </cfRule>
  </conditionalFormatting>
  <conditionalFormatting sqref="E77">
    <cfRule type="containsText" dxfId="106" priority="57" operator="containsText" text="kpl">
      <formula>NOT(ISERROR(SEARCH("kpl",E77)))</formula>
    </cfRule>
  </conditionalFormatting>
  <conditionalFormatting sqref="E71">
    <cfRule type="containsText" dxfId="105" priority="56" operator="containsText" text="kpl">
      <formula>NOT(ISERROR(SEARCH("kpl",E71)))</formula>
    </cfRule>
  </conditionalFormatting>
  <conditionalFormatting sqref="E78">
    <cfRule type="containsText" dxfId="104" priority="55" operator="containsText" text="kpl">
      <formula>NOT(ISERROR(SEARCH("kpl",E78)))</formula>
    </cfRule>
  </conditionalFormatting>
  <conditionalFormatting sqref="E75">
    <cfRule type="containsText" dxfId="103" priority="53" operator="containsText" text="kpl">
      <formula>NOT(ISERROR(SEARCH("kpl",E75)))</formula>
    </cfRule>
  </conditionalFormatting>
  <conditionalFormatting sqref="E74">
    <cfRule type="containsText" dxfId="102" priority="54" operator="containsText" text="kpl">
      <formula>NOT(ISERROR(SEARCH("kpl",E74)))</formula>
    </cfRule>
  </conditionalFormatting>
  <conditionalFormatting sqref="E83">
    <cfRule type="containsText" dxfId="101" priority="52" operator="containsText" text="kpl">
      <formula>NOT(ISERROR(SEARCH("kpl",E83)))</formula>
    </cfRule>
  </conditionalFormatting>
  <conditionalFormatting sqref="E84">
    <cfRule type="containsText" dxfId="100" priority="51" operator="containsText" text="kpl">
      <formula>NOT(ISERROR(SEARCH("kpl",E84)))</formula>
    </cfRule>
  </conditionalFormatting>
  <conditionalFormatting sqref="E85">
    <cfRule type="containsText" dxfId="99" priority="50" operator="containsText" text="kpl">
      <formula>NOT(ISERROR(SEARCH("kpl",E85)))</formula>
    </cfRule>
  </conditionalFormatting>
  <conditionalFormatting sqref="E86">
    <cfRule type="containsText" dxfId="98" priority="49" operator="containsText" text="kpl">
      <formula>NOT(ISERROR(SEARCH("kpl",E86)))</formula>
    </cfRule>
  </conditionalFormatting>
  <conditionalFormatting sqref="E87">
    <cfRule type="containsText" dxfId="97" priority="48" operator="containsText" text="kpl">
      <formula>NOT(ISERROR(SEARCH("kpl",E87)))</formula>
    </cfRule>
  </conditionalFormatting>
  <conditionalFormatting sqref="E88">
    <cfRule type="containsText" dxfId="96" priority="47" operator="containsText" text="kpl">
      <formula>NOT(ISERROR(SEARCH("kpl",E88)))</formula>
    </cfRule>
  </conditionalFormatting>
  <conditionalFormatting sqref="E89">
    <cfRule type="containsText" dxfId="95" priority="46" operator="containsText" text="kpl">
      <formula>NOT(ISERROR(SEARCH("kpl",E89)))</formula>
    </cfRule>
  </conditionalFormatting>
  <conditionalFormatting sqref="E93">
    <cfRule type="containsText" dxfId="94" priority="42" operator="containsText" text="kpl">
      <formula>NOT(ISERROR(SEARCH("kpl",E93)))</formula>
    </cfRule>
  </conditionalFormatting>
  <conditionalFormatting sqref="E94">
    <cfRule type="containsText" dxfId="93" priority="41" operator="containsText" text="kpl">
      <formula>NOT(ISERROR(SEARCH("kpl",E94)))</formula>
    </cfRule>
  </conditionalFormatting>
  <conditionalFormatting sqref="E90">
    <cfRule type="containsText" dxfId="92" priority="45" operator="containsText" text="kpl">
      <formula>NOT(ISERROR(SEARCH("kpl",E90)))</formula>
    </cfRule>
  </conditionalFormatting>
  <conditionalFormatting sqref="E91">
    <cfRule type="containsText" dxfId="91" priority="44" operator="containsText" text="kpl">
      <formula>NOT(ISERROR(SEARCH("kpl",E91)))</formula>
    </cfRule>
  </conditionalFormatting>
  <conditionalFormatting sqref="E92">
    <cfRule type="containsText" dxfId="90" priority="43" operator="containsText" text="kpl">
      <formula>NOT(ISERROR(SEARCH("kpl",E92)))</formula>
    </cfRule>
  </conditionalFormatting>
  <conditionalFormatting sqref="E100">
    <cfRule type="containsText" dxfId="89" priority="35" operator="containsText" text="kpl">
      <formula>NOT(ISERROR(SEARCH("kpl",E100)))</formula>
    </cfRule>
  </conditionalFormatting>
  <conditionalFormatting sqref="E96">
    <cfRule type="containsText" dxfId="88" priority="40" operator="containsText" text="kpl">
      <formula>NOT(ISERROR(SEARCH("kpl",E96)))</formula>
    </cfRule>
  </conditionalFormatting>
  <conditionalFormatting sqref="E102">
    <cfRule type="containsText" dxfId="87" priority="34" operator="containsText" text="kpl">
      <formula>NOT(ISERROR(SEARCH("kpl",E102)))</formula>
    </cfRule>
  </conditionalFormatting>
  <conditionalFormatting sqref="E95">
    <cfRule type="containsText" dxfId="86" priority="39" operator="containsText" text="kpl">
      <formula>NOT(ISERROR(SEARCH("kpl",E95)))</formula>
    </cfRule>
  </conditionalFormatting>
  <conditionalFormatting sqref="E99">
    <cfRule type="containsText" dxfId="85" priority="36" operator="containsText" text="kpl">
      <formula>NOT(ISERROR(SEARCH("kpl",E99)))</formula>
    </cfRule>
  </conditionalFormatting>
  <conditionalFormatting sqref="E105">
    <cfRule type="containsText" dxfId="84" priority="30" operator="containsText" text="kpl">
      <formula>NOT(ISERROR(SEARCH("kpl",E105)))</formula>
    </cfRule>
  </conditionalFormatting>
  <conditionalFormatting sqref="E97">
    <cfRule type="containsText" dxfId="83" priority="38" operator="containsText" text="kpl">
      <formula>NOT(ISERROR(SEARCH("kpl",E97)))</formula>
    </cfRule>
  </conditionalFormatting>
  <conditionalFormatting sqref="E98">
    <cfRule type="containsText" dxfId="82" priority="37" operator="containsText" text="kpl">
      <formula>NOT(ISERROR(SEARCH("kpl",E98)))</formula>
    </cfRule>
  </conditionalFormatting>
  <conditionalFormatting sqref="E108">
    <cfRule type="containsText" dxfId="81" priority="29" operator="containsText" text="kpl">
      <formula>NOT(ISERROR(SEARCH("kpl",E108)))</formula>
    </cfRule>
  </conditionalFormatting>
  <conditionalFormatting sqref="E101">
    <cfRule type="containsText" dxfId="80" priority="33" operator="containsText" text="kpl">
      <formula>NOT(ISERROR(SEARCH("kpl",E101)))</formula>
    </cfRule>
  </conditionalFormatting>
  <conditionalFormatting sqref="E103">
    <cfRule type="containsText" dxfId="79" priority="32" operator="containsText" text="kpl">
      <formula>NOT(ISERROR(SEARCH("kpl",E103)))</formula>
    </cfRule>
  </conditionalFormatting>
  <conditionalFormatting sqref="E104">
    <cfRule type="containsText" dxfId="78" priority="31" operator="containsText" text="kpl">
      <formula>NOT(ISERROR(SEARCH("kpl",E104)))</formula>
    </cfRule>
  </conditionalFormatting>
  <conditionalFormatting sqref="E109">
    <cfRule type="containsText" dxfId="77" priority="28" operator="containsText" text="kpl">
      <formula>NOT(ISERROR(SEARCH("kpl",E109)))</formula>
    </cfRule>
  </conditionalFormatting>
  <conditionalFormatting sqref="E106">
    <cfRule type="containsText" dxfId="76" priority="27" operator="containsText" text="kpl">
      <formula>NOT(ISERROR(SEARCH("kpl",E106)))</formula>
    </cfRule>
  </conditionalFormatting>
  <conditionalFormatting sqref="E113">
    <cfRule type="containsText" dxfId="75" priority="22" operator="containsText" text="kpl">
      <formula>NOT(ISERROR(SEARCH("kpl",E113)))</formula>
    </cfRule>
  </conditionalFormatting>
  <conditionalFormatting sqref="E107">
    <cfRule type="containsText" dxfId="74" priority="26" operator="containsText" text="kpl">
      <formula>NOT(ISERROR(SEARCH("kpl",E107)))</formula>
    </cfRule>
  </conditionalFormatting>
  <conditionalFormatting sqref="E115">
    <cfRule type="containsText" dxfId="73" priority="21" operator="containsText" text="kpl">
      <formula>NOT(ISERROR(SEARCH("kpl",E115)))</formula>
    </cfRule>
  </conditionalFormatting>
  <conditionalFormatting sqref="E112">
    <cfRule type="containsText" dxfId="72" priority="23" operator="containsText" text="kpl">
      <formula>NOT(ISERROR(SEARCH("kpl",E112)))</formula>
    </cfRule>
  </conditionalFormatting>
  <conditionalFormatting sqref="E110">
    <cfRule type="containsText" dxfId="71" priority="25" operator="containsText" text="kpl">
      <formula>NOT(ISERROR(SEARCH("kpl",E110)))</formula>
    </cfRule>
  </conditionalFormatting>
  <conditionalFormatting sqref="E111">
    <cfRule type="containsText" dxfId="70" priority="24" operator="containsText" text="kpl">
      <formula>NOT(ISERROR(SEARCH("kpl",E111)))</formula>
    </cfRule>
  </conditionalFormatting>
  <conditionalFormatting sqref="E114">
    <cfRule type="containsText" dxfId="69" priority="20" operator="containsText" text="kpl">
      <formula>NOT(ISERROR(SEARCH("kpl",E114)))</formula>
    </cfRule>
  </conditionalFormatting>
  <conditionalFormatting sqref="E117">
    <cfRule type="containsText" dxfId="68" priority="19" operator="containsText" text="kpl">
      <formula>NOT(ISERROR(SEARCH("kpl",E117)))</formula>
    </cfRule>
  </conditionalFormatting>
  <conditionalFormatting sqref="E119">
    <cfRule type="containsText" dxfId="67" priority="18" operator="containsText" text="kpl">
      <formula>NOT(ISERROR(SEARCH("kpl",E119)))</formula>
    </cfRule>
  </conditionalFormatting>
  <conditionalFormatting sqref="E120">
    <cfRule type="containsText" dxfId="66" priority="17" operator="containsText" text="kpl">
      <formula>NOT(ISERROR(SEARCH("kpl",E120)))</formula>
    </cfRule>
  </conditionalFormatting>
  <conditionalFormatting sqref="E118">
    <cfRule type="containsText" dxfId="65" priority="16" operator="containsText" text="kpl">
      <formula>NOT(ISERROR(SEARCH("kpl",E118)))</formula>
    </cfRule>
  </conditionalFormatting>
  <conditionalFormatting sqref="E123">
    <cfRule type="containsText" dxfId="64" priority="13" operator="containsText" text="kpl">
      <formula>NOT(ISERROR(SEARCH("kpl",E123)))</formula>
    </cfRule>
  </conditionalFormatting>
  <conditionalFormatting sqref="E122">
    <cfRule type="containsText" dxfId="63" priority="11" operator="containsText" text="kpl">
      <formula>NOT(ISERROR(SEARCH("kpl",E122)))</formula>
    </cfRule>
  </conditionalFormatting>
  <conditionalFormatting sqref="E124">
    <cfRule type="containsText" dxfId="62" priority="15" operator="containsText" text="kpl">
      <formula>NOT(ISERROR(SEARCH("kpl",E124)))</formula>
    </cfRule>
  </conditionalFormatting>
  <conditionalFormatting sqref="E125">
    <cfRule type="containsText" dxfId="61" priority="14" operator="containsText" text="kpl">
      <formula>NOT(ISERROR(SEARCH("kpl",E125)))</formula>
    </cfRule>
  </conditionalFormatting>
  <conditionalFormatting sqref="E121">
    <cfRule type="containsText" dxfId="60" priority="12" operator="containsText" text="kpl">
      <formula>NOT(ISERROR(SEARCH("kpl",E121)))</formula>
    </cfRule>
  </conditionalFormatting>
  <conditionalFormatting sqref="E51">
    <cfRule type="containsText" dxfId="59" priority="7" operator="containsText" text="kpl">
      <formula>NOT(ISERROR(SEARCH("kpl",E51)))</formula>
    </cfRule>
  </conditionalFormatting>
  <conditionalFormatting sqref="E52">
    <cfRule type="containsText" dxfId="58" priority="10" operator="containsText" text="kpl">
      <formula>NOT(ISERROR(SEARCH("kpl",E52)))</formula>
    </cfRule>
  </conditionalFormatting>
  <conditionalFormatting sqref="E49">
    <cfRule type="containsText" dxfId="57" priority="8" operator="containsText" text="kpl">
      <formula>NOT(ISERROR(SEARCH("kpl",E49)))</formula>
    </cfRule>
  </conditionalFormatting>
  <conditionalFormatting sqref="E55">
    <cfRule type="containsText" dxfId="56" priority="9" operator="containsText" text="kpl">
      <formula>NOT(ISERROR(SEARCH("kpl",E55)))</formula>
    </cfRule>
  </conditionalFormatting>
  <conditionalFormatting sqref="E50">
    <cfRule type="containsText" dxfId="55" priority="6" operator="containsText" text="kpl">
      <formula>NOT(ISERROR(SEARCH("kpl",E50)))</formula>
    </cfRule>
  </conditionalFormatting>
  <conditionalFormatting sqref="E53">
    <cfRule type="containsText" dxfId="54" priority="4" operator="containsText" text="kpl">
      <formula>NOT(ISERROR(SEARCH("kpl",E53)))</formula>
    </cfRule>
  </conditionalFormatting>
  <conditionalFormatting sqref="E79">
    <cfRule type="containsText" dxfId="53" priority="2" operator="containsText" text="kpl">
      <formula>NOT(ISERROR(SEARCH("kpl",E79)))</formula>
    </cfRule>
  </conditionalFormatting>
  <conditionalFormatting sqref="E54">
    <cfRule type="containsText" dxfId="52" priority="5" operator="containsText" text="kpl">
      <formula>NOT(ISERROR(SEARCH("kpl",E54)))</formula>
    </cfRule>
  </conditionalFormatting>
  <conditionalFormatting sqref="E80">
    <cfRule type="containsText" dxfId="51" priority="3" operator="containsText" text="kpl">
      <formula>NOT(ISERROR(SEARCH("kpl",E80)))</formula>
    </cfRule>
  </conditionalFormatting>
  <conditionalFormatting sqref="E6">
    <cfRule type="containsText" dxfId="50" priority="1" operator="containsText" text="kpl">
      <formula>NOT(ISERROR(SEARCH("kpl",E6)))</formula>
    </cfRule>
  </conditionalFormatting>
  <printOptions horizontalCentered="1"/>
  <pageMargins left="0.31496062992125984" right="0.31496062992125984" top="0.70866141732283472" bottom="0.51181102362204722" header="0.23622047244094491" footer="0.23622047244094491"/>
  <pageSetup paperSize="9" scale="94" fitToHeight="9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outlinePr summaryRight="0"/>
    <pageSetUpPr fitToPage="1"/>
  </sheetPr>
  <dimension ref="A1:R66"/>
  <sheetViews>
    <sheetView view="pageBreakPreview" zoomScale="70" zoomScaleNormal="70" zoomScaleSheetLayoutView="70" workbookViewId="0">
      <pane xSplit="5" ySplit="3" topLeftCell="F25" activePane="bottomRight" state="frozen"/>
      <selection activeCell="H163" sqref="H163"/>
      <selection pane="topRight" activeCell="H163" sqref="H163"/>
      <selection pane="bottomLeft" activeCell="H163" sqref="H163"/>
      <selection pane="bottomRight" activeCell="F6" sqref="F6"/>
    </sheetView>
  </sheetViews>
  <sheetFormatPr defaultColWidth="9.140625" defaultRowHeight="12" outlineLevelRow="1" outlineLevelCol="1"/>
  <cols>
    <col min="1" max="1" width="7.28515625" style="690" customWidth="1" outlineLevel="1"/>
    <col min="2" max="2" width="73.42578125" style="691" customWidth="1"/>
    <col min="3" max="3" width="22.5703125" style="692" customWidth="1" outlineLevel="1"/>
    <col min="4" max="4" width="9" style="693" customWidth="1"/>
    <col min="5" max="5" width="4.28515625" style="694" customWidth="1"/>
    <col min="6" max="6" width="10.7109375" style="695" customWidth="1"/>
    <col min="7" max="7" width="13.42578125" style="695" customWidth="1" outlineLevel="1"/>
    <col min="8" max="11" width="9.140625" style="578"/>
    <col min="12" max="12" width="9.140625" style="578" customWidth="1"/>
    <col min="13" max="13" width="24.28515625" style="578" customWidth="1"/>
    <col min="14" max="256" width="9.140625" style="578"/>
    <col min="257" max="257" width="7.28515625" style="578" customWidth="1"/>
    <col min="258" max="258" width="73.42578125" style="578" customWidth="1"/>
    <col min="259" max="259" width="22.5703125" style="578" customWidth="1"/>
    <col min="260" max="260" width="9" style="578" customWidth="1"/>
    <col min="261" max="261" width="4.28515625" style="578" customWidth="1"/>
    <col min="262" max="262" width="10.7109375" style="578" customWidth="1"/>
    <col min="263" max="263" width="13.42578125" style="578" customWidth="1"/>
    <col min="264" max="267" width="9.140625" style="578"/>
    <col min="268" max="268" width="9.140625" style="578" customWidth="1"/>
    <col min="269" max="269" width="24.28515625" style="578" customWidth="1"/>
    <col min="270" max="512" width="9.140625" style="578"/>
    <col min="513" max="513" width="7.28515625" style="578" customWidth="1"/>
    <col min="514" max="514" width="73.42578125" style="578" customWidth="1"/>
    <col min="515" max="515" width="22.5703125" style="578" customWidth="1"/>
    <col min="516" max="516" width="9" style="578" customWidth="1"/>
    <col min="517" max="517" width="4.28515625" style="578" customWidth="1"/>
    <col min="518" max="518" width="10.7109375" style="578" customWidth="1"/>
    <col min="519" max="519" width="13.42578125" style="578" customWidth="1"/>
    <col min="520" max="523" width="9.140625" style="578"/>
    <col min="524" max="524" width="9.140625" style="578" customWidth="1"/>
    <col min="525" max="525" width="24.28515625" style="578" customWidth="1"/>
    <col min="526" max="768" width="9.140625" style="578"/>
    <col min="769" max="769" width="7.28515625" style="578" customWidth="1"/>
    <col min="770" max="770" width="73.42578125" style="578" customWidth="1"/>
    <col min="771" max="771" width="22.5703125" style="578" customWidth="1"/>
    <col min="772" max="772" width="9" style="578" customWidth="1"/>
    <col min="773" max="773" width="4.28515625" style="578" customWidth="1"/>
    <col min="774" max="774" width="10.7109375" style="578" customWidth="1"/>
    <col min="775" max="775" width="13.42578125" style="578" customWidth="1"/>
    <col min="776" max="779" width="9.140625" style="578"/>
    <col min="780" max="780" width="9.140625" style="578" customWidth="1"/>
    <col min="781" max="781" width="24.28515625" style="578" customWidth="1"/>
    <col min="782" max="1024" width="9.140625" style="578"/>
    <col min="1025" max="1025" width="7.28515625" style="578" customWidth="1"/>
    <col min="1026" max="1026" width="73.42578125" style="578" customWidth="1"/>
    <col min="1027" max="1027" width="22.5703125" style="578" customWidth="1"/>
    <col min="1028" max="1028" width="9" style="578" customWidth="1"/>
    <col min="1029" max="1029" width="4.28515625" style="578" customWidth="1"/>
    <col min="1030" max="1030" width="10.7109375" style="578" customWidth="1"/>
    <col min="1031" max="1031" width="13.42578125" style="578" customWidth="1"/>
    <col min="1032" max="1035" width="9.140625" style="578"/>
    <col min="1036" max="1036" width="9.140625" style="578" customWidth="1"/>
    <col min="1037" max="1037" width="24.28515625" style="578" customWidth="1"/>
    <col min="1038" max="1280" width="9.140625" style="578"/>
    <col min="1281" max="1281" width="7.28515625" style="578" customWidth="1"/>
    <col min="1282" max="1282" width="73.42578125" style="578" customWidth="1"/>
    <col min="1283" max="1283" width="22.5703125" style="578" customWidth="1"/>
    <col min="1284" max="1284" width="9" style="578" customWidth="1"/>
    <col min="1285" max="1285" width="4.28515625" style="578" customWidth="1"/>
    <col min="1286" max="1286" width="10.7109375" style="578" customWidth="1"/>
    <col min="1287" max="1287" width="13.42578125" style="578" customWidth="1"/>
    <col min="1288" max="1291" width="9.140625" style="578"/>
    <col min="1292" max="1292" width="9.140625" style="578" customWidth="1"/>
    <col min="1293" max="1293" width="24.28515625" style="578" customWidth="1"/>
    <col min="1294" max="1536" width="9.140625" style="578"/>
    <col min="1537" max="1537" width="7.28515625" style="578" customWidth="1"/>
    <col min="1538" max="1538" width="73.42578125" style="578" customWidth="1"/>
    <col min="1539" max="1539" width="22.5703125" style="578" customWidth="1"/>
    <col min="1540" max="1540" width="9" style="578" customWidth="1"/>
    <col min="1541" max="1541" width="4.28515625" style="578" customWidth="1"/>
    <col min="1542" max="1542" width="10.7109375" style="578" customWidth="1"/>
    <col min="1543" max="1543" width="13.42578125" style="578" customWidth="1"/>
    <col min="1544" max="1547" width="9.140625" style="578"/>
    <col min="1548" max="1548" width="9.140625" style="578" customWidth="1"/>
    <col min="1549" max="1549" width="24.28515625" style="578" customWidth="1"/>
    <col min="1550" max="1792" width="9.140625" style="578"/>
    <col min="1793" max="1793" width="7.28515625" style="578" customWidth="1"/>
    <col min="1794" max="1794" width="73.42578125" style="578" customWidth="1"/>
    <col min="1795" max="1795" width="22.5703125" style="578" customWidth="1"/>
    <col min="1796" max="1796" width="9" style="578" customWidth="1"/>
    <col min="1797" max="1797" width="4.28515625" style="578" customWidth="1"/>
    <col min="1798" max="1798" width="10.7109375" style="578" customWidth="1"/>
    <col min="1799" max="1799" width="13.42578125" style="578" customWidth="1"/>
    <col min="1800" max="1803" width="9.140625" style="578"/>
    <col min="1804" max="1804" width="9.140625" style="578" customWidth="1"/>
    <col min="1805" max="1805" width="24.28515625" style="578" customWidth="1"/>
    <col min="1806" max="2048" width="9.140625" style="578"/>
    <col min="2049" max="2049" width="7.28515625" style="578" customWidth="1"/>
    <col min="2050" max="2050" width="73.42578125" style="578" customWidth="1"/>
    <col min="2051" max="2051" width="22.5703125" style="578" customWidth="1"/>
    <col min="2052" max="2052" width="9" style="578" customWidth="1"/>
    <col min="2053" max="2053" width="4.28515625" style="578" customWidth="1"/>
    <col min="2054" max="2054" width="10.7109375" style="578" customWidth="1"/>
    <col min="2055" max="2055" width="13.42578125" style="578" customWidth="1"/>
    <col min="2056" max="2059" width="9.140625" style="578"/>
    <col min="2060" max="2060" width="9.140625" style="578" customWidth="1"/>
    <col min="2061" max="2061" width="24.28515625" style="578" customWidth="1"/>
    <col min="2062" max="2304" width="9.140625" style="578"/>
    <col min="2305" max="2305" width="7.28515625" style="578" customWidth="1"/>
    <col min="2306" max="2306" width="73.42578125" style="578" customWidth="1"/>
    <col min="2307" max="2307" width="22.5703125" style="578" customWidth="1"/>
    <col min="2308" max="2308" width="9" style="578" customWidth="1"/>
    <col min="2309" max="2309" width="4.28515625" style="578" customWidth="1"/>
    <col min="2310" max="2310" width="10.7109375" style="578" customWidth="1"/>
    <col min="2311" max="2311" width="13.42578125" style="578" customWidth="1"/>
    <col min="2312" max="2315" width="9.140625" style="578"/>
    <col min="2316" max="2316" width="9.140625" style="578" customWidth="1"/>
    <col min="2317" max="2317" width="24.28515625" style="578" customWidth="1"/>
    <col min="2318" max="2560" width="9.140625" style="578"/>
    <col min="2561" max="2561" width="7.28515625" style="578" customWidth="1"/>
    <col min="2562" max="2562" width="73.42578125" style="578" customWidth="1"/>
    <col min="2563" max="2563" width="22.5703125" style="578" customWidth="1"/>
    <col min="2564" max="2564" width="9" style="578" customWidth="1"/>
    <col min="2565" max="2565" width="4.28515625" style="578" customWidth="1"/>
    <col min="2566" max="2566" width="10.7109375" style="578" customWidth="1"/>
    <col min="2567" max="2567" width="13.42578125" style="578" customWidth="1"/>
    <col min="2568" max="2571" width="9.140625" style="578"/>
    <col min="2572" max="2572" width="9.140625" style="578" customWidth="1"/>
    <col min="2573" max="2573" width="24.28515625" style="578" customWidth="1"/>
    <col min="2574" max="2816" width="9.140625" style="578"/>
    <col min="2817" max="2817" width="7.28515625" style="578" customWidth="1"/>
    <col min="2818" max="2818" width="73.42578125" style="578" customWidth="1"/>
    <col min="2819" max="2819" width="22.5703125" style="578" customWidth="1"/>
    <col min="2820" max="2820" width="9" style="578" customWidth="1"/>
    <col min="2821" max="2821" width="4.28515625" style="578" customWidth="1"/>
    <col min="2822" max="2822" width="10.7109375" style="578" customWidth="1"/>
    <col min="2823" max="2823" width="13.42578125" style="578" customWidth="1"/>
    <col min="2824" max="2827" width="9.140625" style="578"/>
    <col min="2828" max="2828" width="9.140625" style="578" customWidth="1"/>
    <col min="2829" max="2829" width="24.28515625" style="578" customWidth="1"/>
    <col min="2830" max="3072" width="9.140625" style="578"/>
    <col min="3073" max="3073" width="7.28515625" style="578" customWidth="1"/>
    <col min="3074" max="3074" width="73.42578125" style="578" customWidth="1"/>
    <col min="3075" max="3075" width="22.5703125" style="578" customWidth="1"/>
    <col min="3076" max="3076" width="9" style="578" customWidth="1"/>
    <col min="3077" max="3077" width="4.28515625" style="578" customWidth="1"/>
    <col min="3078" max="3078" width="10.7109375" style="578" customWidth="1"/>
    <col min="3079" max="3079" width="13.42578125" style="578" customWidth="1"/>
    <col min="3080" max="3083" width="9.140625" style="578"/>
    <col min="3084" max="3084" width="9.140625" style="578" customWidth="1"/>
    <col min="3085" max="3085" width="24.28515625" style="578" customWidth="1"/>
    <col min="3086" max="3328" width="9.140625" style="578"/>
    <col min="3329" max="3329" width="7.28515625" style="578" customWidth="1"/>
    <col min="3330" max="3330" width="73.42578125" style="578" customWidth="1"/>
    <col min="3331" max="3331" width="22.5703125" style="578" customWidth="1"/>
    <col min="3332" max="3332" width="9" style="578" customWidth="1"/>
    <col min="3333" max="3333" width="4.28515625" style="578" customWidth="1"/>
    <col min="3334" max="3334" width="10.7109375" style="578" customWidth="1"/>
    <col min="3335" max="3335" width="13.42578125" style="578" customWidth="1"/>
    <col min="3336" max="3339" width="9.140625" style="578"/>
    <col min="3340" max="3340" width="9.140625" style="578" customWidth="1"/>
    <col min="3341" max="3341" width="24.28515625" style="578" customWidth="1"/>
    <col min="3342" max="3584" width="9.140625" style="578"/>
    <col min="3585" max="3585" width="7.28515625" style="578" customWidth="1"/>
    <col min="3586" max="3586" width="73.42578125" style="578" customWidth="1"/>
    <col min="3587" max="3587" width="22.5703125" style="578" customWidth="1"/>
    <col min="3588" max="3588" width="9" style="578" customWidth="1"/>
    <col min="3589" max="3589" width="4.28515625" style="578" customWidth="1"/>
    <col min="3590" max="3590" width="10.7109375" style="578" customWidth="1"/>
    <col min="3591" max="3591" width="13.42578125" style="578" customWidth="1"/>
    <col min="3592" max="3595" width="9.140625" style="578"/>
    <col min="3596" max="3596" width="9.140625" style="578" customWidth="1"/>
    <col min="3597" max="3597" width="24.28515625" style="578" customWidth="1"/>
    <col min="3598" max="3840" width="9.140625" style="578"/>
    <col min="3841" max="3841" width="7.28515625" style="578" customWidth="1"/>
    <col min="3842" max="3842" width="73.42578125" style="578" customWidth="1"/>
    <col min="3843" max="3843" width="22.5703125" style="578" customWidth="1"/>
    <col min="3844" max="3844" width="9" style="578" customWidth="1"/>
    <col min="3845" max="3845" width="4.28515625" style="578" customWidth="1"/>
    <col min="3846" max="3846" width="10.7109375" style="578" customWidth="1"/>
    <col min="3847" max="3847" width="13.42578125" style="578" customWidth="1"/>
    <col min="3848" max="3851" width="9.140625" style="578"/>
    <col min="3852" max="3852" width="9.140625" style="578" customWidth="1"/>
    <col min="3853" max="3853" width="24.28515625" style="578" customWidth="1"/>
    <col min="3854" max="4096" width="9.140625" style="578"/>
    <col min="4097" max="4097" width="7.28515625" style="578" customWidth="1"/>
    <col min="4098" max="4098" width="73.42578125" style="578" customWidth="1"/>
    <col min="4099" max="4099" width="22.5703125" style="578" customWidth="1"/>
    <col min="4100" max="4100" width="9" style="578" customWidth="1"/>
    <col min="4101" max="4101" width="4.28515625" style="578" customWidth="1"/>
    <col min="4102" max="4102" width="10.7109375" style="578" customWidth="1"/>
    <col min="4103" max="4103" width="13.42578125" style="578" customWidth="1"/>
    <col min="4104" max="4107" width="9.140625" style="578"/>
    <col min="4108" max="4108" width="9.140625" style="578" customWidth="1"/>
    <col min="4109" max="4109" width="24.28515625" style="578" customWidth="1"/>
    <col min="4110" max="4352" width="9.140625" style="578"/>
    <col min="4353" max="4353" width="7.28515625" style="578" customWidth="1"/>
    <col min="4354" max="4354" width="73.42578125" style="578" customWidth="1"/>
    <col min="4355" max="4355" width="22.5703125" style="578" customWidth="1"/>
    <col min="4356" max="4356" width="9" style="578" customWidth="1"/>
    <col min="4357" max="4357" width="4.28515625" style="578" customWidth="1"/>
    <col min="4358" max="4358" width="10.7109375" style="578" customWidth="1"/>
    <col min="4359" max="4359" width="13.42578125" style="578" customWidth="1"/>
    <col min="4360" max="4363" width="9.140625" style="578"/>
    <col min="4364" max="4364" width="9.140625" style="578" customWidth="1"/>
    <col min="4365" max="4365" width="24.28515625" style="578" customWidth="1"/>
    <col min="4366" max="4608" width="9.140625" style="578"/>
    <col min="4609" max="4609" width="7.28515625" style="578" customWidth="1"/>
    <col min="4610" max="4610" width="73.42578125" style="578" customWidth="1"/>
    <col min="4611" max="4611" width="22.5703125" style="578" customWidth="1"/>
    <col min="4612" max="4612" width="9" style="578" customWidth="1"/>
    <col min="4613" max="4613" width="4.28515625" style="578" customWidth="1"/>
    <col min="4614" max="4614" width="10.7109375" style="578" customWidth="1"/>
    <col min="4615" max="4615" width="13.42578125" style="578" customWidth="1"/>
    <col min="4616" max="4619" width="9.140625" style="578"/>
    <col min="4620" max="4620" width="9.140625" style="578" customWidth="1"/>
    <col min="4621" max="4621" width="24.28515625" style="578" customWidth="1"/>
    <col min="4622" max="4864" width="9.140625" style="578"/>
    <col min="4865" max="4865" width="7.28515625" style="578" customWidth="1"/>
    <col min="4866" max="4866" width="73.42578125" style="578" customWidth="1"/>
    <col min="4867" max="4867" width="22.5703125" style="578" customWidth="1"/>
    <col min="4868" max="4868" width="9" style="578" customWidth="1"/>
    <col min="4869" max="4869" width="4.28515625" style="578" customWidth="1"/>
    <col min="4870" max="4870" width="10.7109375" style="578" customWidth="1"/>
    <col min="4871" max="4871" width="13.42578125" style="578" customWidth="1"/>
    <col min="4872" max="4875" width="9.140625" style="578"/>
    <col min="4876" max="4876" width="9.140625" style="578" customWidth="1"/>
    <col min="4877" max="4877" width="24.28515625" style="578" customWidth="1"/>
    <col min="4878" max="5120" width="9.140625" style="578"/>
    <col min="5121" max="5121" width="7.28515625" style="578" customWidth="1"/>
    <col min="5122" max="5122" width="73.42578125" style="578" customWidth="1"/>
    <col min="5123" max="5123" width="22.5703125" style="578" customWidth="1"/>
    <col min="5124" max="5124" width="9" style="578" customWidth="1"/>
    <col min="5125" max="5125" width="4.28515625" style="578" customWidth="1"/>
    <col min="5126" max="5126" width="10.7109375" style="578" customWidth="1"/>
    <col min="5127" max="5127" width="13.42578125" style="578" customWidth="1"/>
    <col min="5128" max="5131" width="9.140625" style="578"/>
    <col min="5132" max="5132" width="9.140625" style="578" customWidth="1"/>
    <col min="5133" max="5133" width="24.28515625" style="578" customWidth="1"/>
    <col min="5134" max="5376" width="9.140625" style="578"/>
    <col min="5377" max="5377" width="7.28515625" style="578" customWidth="1"/>
    <col min="5378" max="5378" width="73.42578125" style="578" customWidth="1"/>
    <col min="5379" max="5379" width="22.5703125" style="578" customWidth="1"/>
    <col min="5380" max="5380" width="9" style="578" customWidth="1"/>
    <col min="5381" max="5381" width="4.28515625" style="578" customWidth="1"/>
    <col min="5382" max="5382" width="10.7109375" style="578" customWidth="1"/>
    <col min="5383" max="5383" width="13.42578125" style="578" customWidth="1"/>
    <col min="5384" max="5387" width="9.140625" style="578"/>
    <col min="5388" max="5388" width="9.140625" style="578" customWidth="1"/>
    <col min="5389" max="5389" width="24.28515625" style="578" customWidth="1"/>
    <col min="5390" max="5632" width="9.140625" style="578"/>
    <col min="5633" max="5633" width="7.28515625" style="578" customWidth="1"/>
    <col min="5634" max="5634" width="73.42578125" style="578" customWidth="1"/>
    <col min="5635" max="5635" width="22.5703125" style="578" customWidth="1"/>
    <col min="5636" max="5636" width="9" style="578" customWidth="1"/>
    <col min="5637" max="5637" width="4.28515625" style="578" customWidth="1"/>
    <col min="5638" max="5638" width="10.7109375" style="578" customWidth="1"/>
    <col min="5639" max="5639" width="13.42578125" style="578" customWidth="1"/>
    <col min="5640" max="5643" width="9.140625" style="578"/>
    <col min="5644" max="5644" width="9.140625" style="578" customWidth="1"/>
    <col min="5645" max="5645" width="24.28515625" style="578" customWidth="1"/>
    <col min="5646" max="5888" width="9.140625" style="578"/>
    <col min="5889" max="5889" width="7.28515625" style="578" customWidth="1"/>
    <col min="5890" max="5890" width="73.42578125" style="578" customWidth="1"/>
    <col min="5891" max="5891" width="22.5703125" style="578" customWidth="1"/>
    <col min="5892" max="5892" width="9" style="578" customWidth="1"/>
    <col min="5893" max="5893" width="4.28515625" style="578" customWidth="1"/>
    <col min="5894" max="5894" width="10.7109375" style="578" customWidth="1"/>
    <col min="5895" max="5895" width="13.42578125" style="578" customWidth="1"/>
    <col min="5896" max="5899" width="9.140625" style="578"/>
    <col min="5900" max="5900" width="9.140625" style="578" customWidth="1"/>
    <col min="5901" max="5901" width="24.28515625" style="578" customWidth="1"/>
    <col min="5902" max="6144" width="9.140625" style="578"/>
    <col min="6145" max="6145" width="7.28515625" style="578" customWidth="1"/>
    <col min="6146" max="6146" width="73.42578125" style="578" customWidth="1"/>
    <col min="6147" max="6147" width="22.5703125" style="578" customWidth="1"/>
    <col min="6148" max="6148" width="9" style="578" customWidth="1"/>
    <col min="6149" max="6149" width="4.28515625" style="578" customWidth="1"/>
    <col min="6150" max="6150" width="10.7109375" style="578" customWidth="1"/>
    <col min="6151" max="6151" width="13.42578125" style="578" customWidth="1"/>
    <col min="6152" max="6155" width="9.140625" style="578"/>
    <col min="6156" max="6156" width="9.140625" style="578" customWidth="1"/>
    <col min="6157" max="6157" width="24.28515625" style="578" customWidth="1"/>
    <col min="6158" max="6400" width="9.140625" style="578"/>
    <col min="6401" max="6401" width="7.28515625" style="578" customWidth="1"/>
    <col min="6402" max="6402" width="73.42578125" style="578" customWidth="1"/>
    <col min="6403" max="6403" width="22.5703125" style="578" customWidth="1"/>
    <col min="6404" max="6404" width="9" style="578" customWidth="1"/>
    <col min="6405" max="6405" width="4.28515625" style="578" customWidth="1"/>
    <col min="6406" max="6406" width="10.7109375" style="578" customWidth="1"/>
    <col min="6407" max="6407" width="13.42578125" style="578" customWidth="1"/>
    <col min="6408" max="6411" width="9.140625" style="578"/>
    <col min="6412" max="6412" width="9.140625" style="578" customWidth="1"/>
    <col min="6413" max="6413" width="24.28515625" style="578" customWidth="1"/>
    <col min="6414" max="6656" width="9.140625" style="578"/>
    <col min="6657" max="6657" width="7.28515625" style="578" customWidth="1"/>
    <col min="6658" max="6658" width="73.42578125" style="578" customWidth="1"/>
    <col min="6659" max="6659" width="22.5703125" style="578" customWidth="1"/>
    <col min="6660" max="6660" width="9" style="578" customWidth="1"/>
    <col min="6661" max="6661" width="4.28515625" style="578" customWidth="1"/>
    <col min="6662" max="6662" width="10.7109375" style="578" customWidth="1"/>
    <col min="6663" max="6663" width="13.42578125" style="578" customWidth="1"/>
    <col min="6664" max="6667" width="9.140625" style="578"/>
    <col min="6668" max="6668" width="9.140625" style="578" customWidth="1"/>
    <col min="6669" max="6669" width="24.28515625" style="578" customWidth="1"/>
    <col min="6670" max="6912" width="9.140625" style="578"/>
    <col min="6913" max="6913" width="7.28515625" style="578" customWidth="1"/>
    <col min="6914" max="6914" width="73.42578125" style="578" customWidth="1"/>
    <col min="6915" max="6915" width="22.5703125" style="578" customWidth="1"/>
    <col min="6916" max="6916" width="9" style="578" customWidth="1"/>
    <col min="6917" max="6917" width="4.28515625" style="578" customWidth="1"/>
    <col min="6918" max="6918" width="10.7109375" style="578" customWidth="1"/>
    <col min="6919" max="6919" width="13.42578125" style="578" customWidth="1"/>
    <col min="6920" max="6923" width="9.140625" style="578"/>
    <col min="6924" max="6924" width="9.140625" style="578" customWidth="1"/>
    <col min="6925" max="6925" width="24.28515625" style="578" customWidth="1"/>
    <col min="6926" max="7168" width="9.140625" style="578"/>
    <col min="7169" max="7169" width="7.28515625" style="578" customWidth="1"/>
    <col min="7170" max="7170" width="73.42578125" style="578" customWidth="1"/>
    <col min="7171" max="7171" width="22.5703125" style="578" customWidth="1"/>
    <col min="7172" max="7172" width="9" style="578" customWidth="1"/>
    <col min="7173" max="7173" width="4.28515625" style="578" customWidth="1"/>
    <col min="7174" max="7174" width="10.7109375" style="578" customWidth="1"/>
    <col min="7175" max="7175" width="13.42578125" style="578" customWidth="1"/>
    <col min="7176" max="7179" width="9.140625" style="578"/>
    <col min="7180" max="7180" width="9.140625" style="578" customWidth="1"/>
    <col min="7181" max="7181" width="24.28515625" style="578" customWidth="1"/>
    <col min="7182" max="7424" width="9.140625" style="578"/>
    <col min="7425" max="7425" width="7.28515625" style="578" customWidth="1"/>
    <col min="7426" max="7426" width="73.42578125" style="578" customWidth="1"/>
    <col min="7427" max="7427" width="22.5703125" style="578" customWidth="1"/>
    <col min="7428" max="7428" width="9" style="578" customWidth="1"/>
    <col min="7429" max="7429" width="4.28515625" style="578" customWidth="1"/>
    <col min="7430" max="7430" width="10.7109375" style="578" customWidth="1"/>
    <col min="7431" max="7431" width="13.42578125" style="578" customWidth="1"/>
    <col min="7432" max="7435" width="9.140625" style="578"/>
    <col min="7436" max="7436" width="9.140625" style="578" customWidth="1"/>
    <col min="7437" max="7437" width="24.28515625" style="578" customWidth="1"/>
    <col min="7438" max="7680" width="9.140625" style="578"/>
    <col min="7681" max="7681" width="7.28515625" style="578" customWidth="1"/>
    <col min="7682" max="7682" width="73.42578125" style="578" customWidth="1"/>
    <col min="7683" max="7683" width="22.5703125" style="578" customWidth="1"/>
    <col min="7684" max="7684" width="9" style="578" customWidth="1"/>
    <col min="7685" max="7685" width="4.28515625" style="578" customWidth="1"/>
    <col min="7686" max="7686" width="10.7109375" style="578" customWidth="1"/>
    <col min="7687" max="7687" width="13.42578125" style="578" customWidth="1"/>
    <col min="7688" max="7691" width="9.140625" style="578"/>
    <col min="7692" max="7692" width="9.140625" style="578" customWidth="1"/>
    <col min="7693" max="7693" width="24.28515625" style="578" customWidth="1"/>
    <col min="7694" max="7936" width="9.140625" style="578"/>
    <col min="7937" max="7937" width="7.28515625" style="578" customWidth="1"/>
    <col min="7938" max="7938" width="73.42578125" style="578" customWidth="1"/>
    <col min="7939" max="7939" width="22.5703125" style="578" customWidth="1"/>
    <col min="7940" max="7940" width="9" style="578" customWidth="1"/>
    <col min="7941" max="7941" width="4.28515625" style="578" customWidth="1"/>
    <col min="7942" max="7942" width="10.7109375" style="578" customWidth="1"/>
    <col min="7943" max="7943" width="13.42578125" style="578" customWidth="1"/>
    <col min="7944" max="7947" width="9.140625" style="578"/>
    <col min="7948" max="7948" width="9.140625" style="578" customWidth="1"/>
    <col min="7949" max="7949" width="24.28515625" style="578" customWidth="1"/>
    <col min="7950" max="8192" width="9.140625" style="578"/>
    <col min="8193" max="8193" width="7.28515625" style="578" customWidth="1"/>
    <col min="8194" max="8194" width="73.42578125" style="578" customWidth="1"/>
    <col min="8195" max="8195" width="22.5703125" style="578" customWidth="1"/>
    <col min="8196" max="8196" width="9" style="578" customWidth="1"/>
    <col min="8197" max="8197" width="4.28515625" style="578" customWidth="1"/>
    <col min="8198" max="8198" width="10.7109375" style="578" customWidth="1"/>
    <col min="8199" max="8199" width="13.42578125" style="578" customWidth="1"/>
    <col min="8200" max="8203" width="9.140625" style="578"/>
    <col min="8204" max="8204" width="9.140625" style="578" customWidth="1"/>
    <col min="8205" max="8205" width="24.28515625" style="578" customWidth="1"/>
    <col min="8206" max="8448" width="9.140625" style="578"/>
    <col min="8449" max="8449" width="7.28515625" style="578" customWidth="1"/>
    <col min="8450" max="8450" width="73.42578125" style="578" customWidth="1"/>
    <col min="8451" max="8451" width="22.5703125" style="578" customWidth="1"/>
    <col min="8452" max="8452" width="9" style="578" customWidth="1"/>
    <col min="8453" max="8453" width="4.28515625" style="578" customWidth="1"/>
    <col min="8454" max="8454" width="10.7109375" style="578" customWidth="1"/>
    <col min="8455" max="8455" width="13.42578125" style="578" customWidth="1"/>
    <col min="8456" max="8459" width="9.140625" style="578"/>
    <col min="8460" max="8460" width="9.140625" style="578" customWidth="1"/>
    <col min="8461" max="8461" width="24.28515625" style="578" customWidth="1"/>
    <col min="8462" max="8704" width="9.140625" style="578"/>
    <col min="8705" max="8705" width="7.28515625" style="578" customWidth="1"/>
    <col min="8706" max="8706" width="73.42578125" style="578" customWidth="1"/>
    <col min="8707" max="8707" width="22.5703125" style="578" customWidth="1"/>
    <col min="8708" max="8708" width="9" style="578" customWidth="1"/>
    <col min="8709" max="8709" width="4.28515625" style="578" customWidth="1"/>
    <col min="8710" max="8710" width="10.7109375" style="578" customWidth="1"/>
    <col min="8711" max="8711" width="13.42578125" style="578" customWidth="1"/>
    <col min="8712" max="8715" width="9.140625" style="578"/>
    <col min="8716" max="8716" width="9.140625" style="578" customWidth="1"/>
    <col min="8717" max="8717" width="24.28515625" style="578" customWidth="1"/>
    <col min="8718" max="8960" width="9.140625" style="578"/>
    <col min="8961" max="8961" width="7.28515625" style="578" customWidth="1"/>
    <col min="8962" max="8962" width="73.42578125" style="578" customWidth="1"/>
    <col min="8963" max="8963" width="22.5703125" style="578" customWidth="1"/>
    <col min="8964" max="8964" width="9" style="578" customWidth="1"/>
    <col min="8965" max="8965" width="4.28515625" style="578" customWidth="1"/>
    <col min="8966" max="8966" width="10.7109375" style="578" customWidth="1"/>
    <col min="8967" max="8967" width="13.42578125" style="578" customWidth="1"/>
    <col min="8968" max="8971" width="9.140625" style="578"/>
    <col min="8972" max="8972" width="9.140625" style="578" customWidth="1"/>
    <col min="8973" max="8973" width="24.28515625" style="578" customWidth="1"/>
    <col min="8974" max="9216" width="9.140625" style="578"/>
    <col min="9217" max="9217" width="7.28515625" style="578" customWidth="1"/>
    <col min="9218" max="9218" width="73.42578125" style="578" customWidth="1"/>
    <col min="9219" max="9219" width="22.5703125" style="578" customWidth="1"/>
    <col min="9220" max="9220" width="9" style="578" customWidth="1"/>
    <col min="9221" max="9221" width="4.28515625" style="578" customWidth="1"/>
    <col min="9222" max="9222" width="10.7109375" style="578" customWidth="1"/>
    <col min="9223" max="9223" width="13.42578125" style="578" customWidth="1"/>
    <col min="9224" max="9227" width="9.140625" style="578"/>
    <col min="9228" max="9228" width="9.140625" style="578" customWidth="1"/>
    <col min="9229" max="9229" width="24.28515625" style="578" customWidth="1"/>
    <col min="9230" max="9472" width="9.140625" style="578"/>
    <col min="9473" max="9473" width="7.28515625" style="578" customWidth="1"/>
    <col min="9474" max="9474" width="73.42578125" style="578" customWidth="1"/>
    <col min="9475" max="9475" width="22.5703125" style="578" customWidth="1"/>
    <col min="9476" max="9476" width="9" style="578" customWidth="1"/>
    <col min="9477" max="9477" width="4.28515625" style="578" customWidth="1"/>
    <col min="9478" max="9478" width="10.7109375" style="578" customWidth="1"/>
    <col min="9479" max="9479" width="13.42578125" style="578" customWidth="1"/>
    <col min="9480" max="9483" width="9.140625" style="578"/>
    <col min="9484" max="9484" width="9.140625" style="578" customWidth="1"/>
    <col min="9485" max="9485" width="24.28515625" style="578" customWidth="1"/>
    <col min="9486" max="9728" width="9.140625" style="578"/>
    <col min="9729" max="9729" width="7.28515625" style="578" customWidth="1"/>
    <col min="9730" max="9730" width="73.42578125" style="578" customWidth="1"/>
    <col min="9731" max="9731" width="22.5703125" style="578" customWidth="1"/>
    <col min="9732" max="9732" width="9" style="578" customWidth="1"/>
    <col min="9733" max="9733" width="4.28515625" style="578" customWidth="1"/>
    <col min="9734" max="9734" width="10.7109375" style="578" customWidth="1"/>
    <col min="9735" max="9735" width="13.42578125" style="578" customWidth="1"/>
    <col min="9736" max="9739" width="9.140625" style="578"/>
    <col min="9740" max="9740" width="9.140625" style="578" customWidth="1"/>
    <col min="9741" max="9741" width="24.28515625" style="578" customWidth="1"/>
    <col min="9742" max="9984" width="9.140625" style="578"/>
    <col min="9985" max="9985" width="7.28515625" style="578" customWidth="1"/>
    <col min="9986" max="9986" width="73.42578125" style="578" customWidth="1"/>
    <col min="9987" max="9987" width="22.5703125" style="578" customWidth="1"/>
    <col min="9988" max="9988" width="9" style="578" customWidth="1"/>
    <col min="9989" max="9989" width="4.28515625" style="578" customWidth="1"/>
    <col min="9990" max="9990" width="10.7109375" style="578" customWidth="1"/>
    <col min="9991" max="9991" width="13.42578125" style="578" customWidth="1"/>
    <col min="9992" max="9995" width="9.140625" style="578"/>
    <col min="9996" max="9996" width="9.140625" style="578" customWidth="1"/>
    <col min="9997" max="9997" width="24.28515625" style="578" customWidth="1"/>
    <col min="9998" max="10240" width="9.140625" style="578"/>
    <col min="10241" max="10241" width="7.28515625" style="578" customWidth="1"/>
    <col min="10242" max="10242" width="73.42578125" style="578" customWidth="1"/>
    <col min="10243" max="10243" width="22.5703125" style="578" customWidth="1"/>
    <col min="10244" max="10244" width="9" style="578" customWidth="1"/>
    <col min="10245" max="10245" width="4.28515625" style="578" customWidth="1"/>
    <col min="10246" max="10246" width="10.7109375" style="578" customWidth="1"/>
    <col min="10247" max="10247" width="13.42578125" style="578" customWidth="1"/>
    <col min="10248" max="10251" width="9.140625" style="578"/>
    <col min="10252" max="10252" width="9.140625" style="578" customWidth="1"/>
    <col min="10253" max="10253" width="24.28515625" style="578" customWidth="1"/>
    <col min="10254" max="10496" width="9.140625" style="578"/>
    <col min="10497" max="10497" width="7.28515625" style="578" customWidth="1"/>
    <col min="10498" max="10498" width="73.42578125" style="578" customWidth="1"/>
    <col min="10499" max="10499" width="22.5703125" style="578" customWidth="1"/>
    <col min="10500" max="10500" width="9" style="578" customWidth="1"/>
    <col min="10501" max="10501" width="4.28515625" style="578" customWidth="1"/>
    <col min="10502" max="10502" width="10.7109375" style="578" customWidth="1"/>
    <col min="10503" max="10503" width="13.42578125" style="578" customWidth="1"/>
    <col min="10504" max="10507" width="9.140625" style="578"/>
    <col min="10508" max="10508" width="9.140625" style="578" customWidth="1"/>
    <col min="10509" max="10509" width="24.28515625" style="578" customWidth="1"/>
    <col min="10510" max="10752" width="9.140625" style="578"/>
    <col min="10753" max="10753" width="7.28515625" style="578" customWidth="1"/>
    <col min="10754" max="10754" width="73.42578125" style="578" customWidth="1"/>
    <col min="10755" max="10755" width="22.5703125" style="578" customWidth="1"/>
    <col min="10756" max="10756" width="9" style="578" customWidth="1"/>
    <col min="10757" max="10757" width="4.28515625" style="578" customWidth="1"/>
    <col min="10758" max="10758" width="10.7109375" style="578" customWidth="1"/>
    <col min="10759" max="10759" width="13.42578125" style="578" customWidth="1"/>
    <col min="10760" max="10763" width="9.140625" style="578"/>
    <col min="10764" max="10764" width="9.140625" style="578" customWidth="1"/>
    <col min="10765" max="10765" width="24.28515625" style="578" customWidth="1"/>
    <col min="10766" max="11008" width="9.140625" style="578"/>
    <col min="11009" max="11009" width="7.28515625" style="578" customWidth="1"/>
    <col min="11010" max="11010" width="73.42578125" style="578" customWidth="1"/>
    <col min="11011" max="11011" width="22.5703125" style="578" customWidth="1"/>
    <col min="11012" max="11012" width="9" style="578" customWidth="1"/>
    <col min="11013" max="11013" width="4.28515625" style="578" customWidth="1"/>
    <col min="11014" max="11014" width="10.7109375" style="578" customWidth="1"/>
    <col min="11015" max="11015" width="13.42578125" style="578" customWidth="1"/>
    <col min="11016" max="11019" width="9.140625" style="578"/>
    <col min="11020" max="11020" width="9.140625" style="578" customWidth="1"/>
    <col min="11021" max="11021" width="24.28515625" style="578" customWidth="1"/>
    <col min="11022" max="11264" width="9.140625" style="578"/>
    <col min="11265" max="11265" width="7.28515625" style="578" customWidth="1"/>
    <col min="11266" max="11266" width="73.42578125" style="578" customWidth="1"/>
    <col min="11267" max="11267" width="22.5703125" style="578" customWidth="1"/>
    <col min="11268" max="11268" width="9" style="578" customWidth="1"/>
    <col min="11269" max="11269" width="4.28515625" style="578" customWidth="1"/>
    <col min="11270" max="11270" width="10.7109375" style="578" customWidth="1"/>
    <col min="11271" max="11271" width="13.42578125" style="578" customWidth="1"/>
    <col min="11272" max="11275" width="9.140625" style="578"/>
    <col min="11276" max="11276" width="9.140625" style="578" customWidth="1"/>
    <col min="11277" max="11277" width="24.28515625" style="578" customWidth="1"/>
    <col min="11278" max="11520" width="9.140625" style="578"/>
    <col min="11521" max="11521" width="7.28515625" style="578" customWidth="1"/>
    <col min="11522" max="11522" width="73.42578125" style="578" customWidth="1"/>
    <col min="11523" max="11523" width="22.5703125" style="578" customWidth="1"/>
    <col min="11524" max="11524" width="9" style="578" customWidth="1"/>
    <col min="11525" max="11525" width="4.28515625" style="578" customWidth="1"/>
    <col min="11526" max="11526" width="10.7109375" style="578" customWidth="1"/>
    <col min="11527" max="11527" width="13.42578125" style="578" customWidth="1"/>
    <col min="11528" max="11531" width="9.140625" style="578"/>
    <col min="11532" max="11532" width="9.140625" style="578" customWidth="1"/>
    <col min="11533" max="11533" width="24.28515625" style="578" customWidth="1"/>
    <col min="11534" max="11776" width="9.140625" style="578"/>
    <col min="11777" max="11777" width="7.28515625" style="578" customWidth="1"/>
    <col min="11778" max="11778" width="73.42578125" style="578" customWidth="1"/>
    <col min="11779" max="11779" width="22.5703125" style="578" customWidth="1"/>
    <col min="11780" max="11780" width="9" style="578" customWidth="1"/>
    <col min="11781" max="11781" width="4.28515625" style="578" customWidth="1"/>
    <col min="11782" max="11782" width="10.7109375" style="578" customWidth="1"/>
    <col min="11783" max="11783" width="13.42578125" style="578" customWidth="1"/>
    <col min="11784" max="11787" width="9.140625" style="578"/>
    <col min="11788" max="11788" width="9.140625" style="578" customWidth="1"/>
    <col min="11789" max="11789" width="24.28515625" style="578" customWidth="1"/>
    <col min="11790" max="12032" width="9.140625" style="578"/>
    <col min="12033" max="12033" width="7.28515625" style="578" customWidth="1"/>
    <col min="12034" max="12034" width="73.42578125" style="578" customWidth="1"/>
    <col min="12035" max="12035" width="22.5703125" style="578" customWidth="1"/>
    <col min="12036" max="12036" width="9" style="578" customWidth="1"/>
    <col min="12037" max="12037" width="4.28515625" style="578" customWidth="1"/>
    <col min="12038" max="12038" width="10.7109375" style="578" customWidth="1"/>
    <col min="12039" max="12039" width="13.42578125" style="578" customWidth="1"/>
    <col min="12040" max="12043" width="9.140625" style="578"/>
    <col min="12044" max="12044" width="9.140625" style="578" customWidth="1"/>
    <col min="12045" max="12045" width="24.28515625" style="578" customWidth="1"/>
    <col min="12046" max="12288" width="9.140625" style="578"/>
    <col min="12289" max="12289" width="7.28515625" style="578" customWidth="1"/>
    <col min="12290" max="12290" width="73.42578125" style="578" customWidth="1"/>
    <col min="12291" max="12291" width="22.5703125" style="578" customWidth="1"/>
    <col min="12292" max="12292" width="9" style="578" customWidth="1"/>
    <col min="12293" max="12293" width="4.28515625" style="578" customWidth="1"/>
    <col min="12294" max="12294" width="10.7109375" style="578" customWidth="1"/>
    <col min="12295" max="12295" width="13.42578125" style="578" customWidth="1"/>
    <col min="12296" max="12299" width="9.140625" style="578"/>
    <col min="12300" max="12300" width="9.140625" style="578" customWidth="1"/>
    <col min="12301" max="12301" width="24.28515625" style="578" customWidth="1"/>
    <col min="12302" max="12544" width="9.140625" style="578"/>
    <col min="12545" max="12545" width="7.28515625" style="578" customWidth="1"/>
    <col min="12546" max="12546" width="73.42578125" style="578" customWidth="1"/>
    <col min="12547" max="12547" width="22.5703125" style="578" customWidth="1"/>
    <col min="12548" max="12548" width="9" style="578" customWidth="1"/>
    <col min="12549" max="12549" width="4.28515625" style="578" customWidth="1"/>
    <col min="12550" max="12550" width="10.7109375" style="578" customWidth="1"/>
    <col min="12551" max="12551" width="13.42578125" style="578" customWidth="1"/>
    <col min="12552" max="12555" width="9.140625" style="578"/>
    <col min="12556" max="12556" width="9.140625" style="578" customWidth="1"/>
    <col min="12557" max="12557" width="24.28515625" style="578" customWidth="1"/>
    <col min="12558" max="12800" width="9.140625" style="578"/>
    <col min="12801" max="12801" width="7.28515625" style="578" customWidth="1"/>
    <col min="12802" max="12802" width="73.42578125" style="578" customWidth="1"/>
    <col min="12803" max="12803" width="22.5703125" style="578" customWidth="1"/>
    <col min="12804" max="12804" width="9" style="578" customWidth="1"/>
    <col min="12805" max="12805" width="4.28515625" style="578" customWidth="1"/>
    <col min="12806" max="12806" width="10.7109375" style="578" customWidth="1"/>
    <col min="12807" max="12807" width="13.42578125" style="578" customWidth="1"/>
    <col min="12808" max="12811" width="9.140625" style="578"/>
    <col min="12812" max="12812" width="9.140625" style="578" customWidth="1"/>
    <col min="12813" max="12813" width="24.28515625" style="578" customWidth="1"/>
    <col min="12814" max="13056" width="9.140625" style="578"/>
    <col min="13057" max="13057" width="7.28515625" style="578" customWidth="1"/>
    <col min="13058" max="13058" width="73.42578125" style="578" customWidth="1"/>
    <col min="13059" max="13059" width="22.5703125" style="578" customWidth="1"/>
    <col min="13060" max="13060" width="9" style="578" customWidth="1"/>
    <col min="13061" max="13061" width="4.28515625" style="578" customWidth="1"/>
    <col min="13062" max="13062" width="10.7109375" style="578" customWidth="1"/>
    <col min="13063" max="13063" width="13.42578125" style="578" customWidth="1"/>
    <col min="13064" max="13067" width="9.140625" style="578"/>
    <col min="13068" max="13068" width="9.140625" style="578" customWidth="1"/>
    <col min="13069" max="13069" width="24.28515625" style="578" customWidth="1"/>
    <col min="13070" max="13312" width="9.140625" style="578"/>
    <col min="13313" max="13313" width="7.28515625" style="578" customWidth="1"/>
    <col min="13314" max="13314" width="73.42578125" style="578" customWidth="1"/>
    <col min="13315" max="13315" width="22.5703125" style="578" customWidth="1"/>
    <col min="13316" max="13316" width="9" style="578" customWidth="1"/>
    <col min="13317" max="13317" width="4.28515625" style="578" customWidth="1"/>
    <col min="13318" max="13318" width="10.7109375" style="578" customWidth="1"/>
    <col min="13319" max="13319" width="13.42578125" style="578" customWidth="1"/>
    <col min="13320" max="13323" width="9.140625" style="578"/>
    <col min="13324" max="13324" width="9.140625" style="578" customWidth="1"/>
    <col min="13325" max="13325" width="24.28515625" style="578" customWidth="1"/>
    <col min="13326" max="13568" width="9.140625" style="578"/>
    <col min="13569" max="13569" width="7.28515625" style="578" customWidth="1"/>
    <col min="13570" max="13570" width="73.42578125" style="578" customWidth="1"/>
    <col min="13571" max="13571" width="22.5703125" style="578" customWidth="1"/>
    <col min="13572" max="13572" width="9" style="578" customWidth="1"/>
    <col min="13573" max="13573" width="4.28515625" style="578" customWidth="1"/>
    <col min="13574" max="13574" width="10.7109375" style="578" customWidth="1"/>
    <col min="13575" max="13575" width="13.42578125" style="578" customWidth="1"/>
    <col min="13576" max="13579" width="9.140625" style="578"/>
    <col min="13580" max="13580" width="9.140625" style="578" customWidth="1"/>
    <col min="13581" max="13581" width="24.28515625" style="578" customWidth="1"/>
    <col min="13582" max="13824" width="9.140625" style="578"/>
    <col min="13825" max="13825" width="7.28515625" style="578" customWidth="1"/>
    <col min="13826" max="13826" width="73.42578125" style="578" customWidth="1"/>
    <col min="13827" max="13827" width="22.5703125" style="578" customWidth="1"/>
    <col min="13828" max="13828" width="9" style="578" customWidth="1"/>
    <col min="13829" max="13829" width="4.28515625" style="578" customWidth="1"/>
    <col min="13830" max="13830" width="10.7109375" style="578" customWidth="1"/>
    <col min="13831" max="13831" width="13.42578125" style="578" customWidth="1"/>
    <col min="13832" max="13835" width="9.140625" style="578"/>
    <col min="13836" max="13836" width="9.140625" style="578" customWidth="1"/>
    <col min="13837" max="13837" width="24.28515625" style="578" customWidth="1"/>
    <col min="13838" max="14080" width="9.140625" style="578"/>
    <col min="14081" max="14081" width="7.28515625" style="578" customWidth="1"/>
    <col min="14082" max="14082" width="73.42578125" style="578" customWidth="1"/>
    <col min="14083" max="14083" width="22.5703125" style="578" customWidth="1"/>
    <col min="14084" max="14084" width="9" style="578" customWidth="1"/>
    <col min="14085" max="14085" width="4.28515625" style="578" customWidth="1"/>
    <col min="14086" max="14086" width="10.7109375" style="578" customWidth="1"/>
    <col min="14087" max="14087" width="13.42578125" style="578" customWidth="1"/>
    <col min="14088" max="14091" width="9.140625" style="578"/>
    <col min="14092" max="14092" width="9.140625" style="578" customWidth="1"/>
    <col min="14093" max="14093" width="24.28515625" style="578" customWidth="1"/>
    <col min="14094" max="14336" width="9.140625" style="578"/>
    <col min="14337" max="14337" width="7.28515625" style="578" customWidth="1"/>
    <col min="14338" max="14338" width="73.42578125" style="578" customWidth="1"/>
    <col min="14339" max="14339" width="22.5703125" style="578" customWidth="1"/>
    <col min="14340" max="14340" width="9" style="578" customWidth="1"/>
    <col min="14341" max="14341" width="4.28515625" style="578" customWidth="1"/>
    <col min="14342" max="14342" width="10.7109375" style="578" customWidth="1"/>
    <col min="14343" max="14343" width="13.42578125" style="578" customWidth="1"/>
    <col min="14344" max="14347" width="9.140625" style="578"/>
    <col min="14348" max="14348" width="9.140625" style="578" customWidth="1"/>
    <col min="14349" max="14349" width="24.28515625" style="578" customWidth="1"/>
    <col min="14350" max="14592" width="9.140625" style="578"/>
    <col min="14593" max="14593" width="7.28515625" style="578" customWidth="1"/>
    <col min="14594" max="14594" width="73.42578125" style="578" customWidth="1"/>
    <col min="14595" max="14595" width="22.5703125" style="578" customWidth="1"/>
    <col min="14596" max="14596" width="9" style="578" customWidth="1"/>
    <col min="14597" max="14597" width="4.28515625" style="578" customWidth="1"/>
    <col min="14598" max="14598" width="10.7109375" style="578" customWidth="1"/>
    <col min="14599" max="14599" width="13.42578125" style="578" customWidth="1"/>
    <col min="14600" max="14603" width="9.140625" style="578"/>
    <col min="14604" max="14604" width="9.140625" style="578" customWidth="1"/>
    <col min="14605" max="14605" width="24.28515625" style="578" customWidth="1"/>
    <col min="14606" max="14848" width="9.140625" style="578"/>
    <col min="14849" max="14849" width="7.28515625" style="578" customWidth="1"/>
    <col min="14850" max="14850" width="73.42578125" style="578" customWidth="1"/>
    <col min="14851" max="14851" width="22.5703125" style="578" customWidth="1"/>
    <col min="14852" max="14852" width="9" style="578" customWidth="1"/>
    <col min="14853" max="14853" width="4.28515625" style="578" customWidth="1"/>
    <col min="14854" max="14854" width="10.7109375" style="578" customWidth="1"/>
    <col min="14855" max="14855" width="13.42578125" style="578" customWidth="1"/>
    <col min="14856" max="14859" width="9.140625" style="578"/>
    <col min="14860" max="14860" width="9.140625" style="578" customWidth="1"/>
    <col min="14861" max="14861" width="24.28515625" style="578" customWidth="1"/>
    <col min="14862" max="15104" width="9.140625" style="578"/>
    <col min="15105" max="15105" width="7.28515625" style="578" customWidth="1"/>
    <col min="15106" max="15106" width="73.42578125" style="578" customWidth="1"/>
    <col min="15107" max="15107" width="22.5703125" style="578" customWidth="1"/>
    <col min="15108" max="15108" width="9" style="578" customWidth="1"/>
    <col min="15109" max="15109" width="4.28515625" style="578" customWidth="1"/>
    <col min="15110" max="15110" width="10.7109375" style="578" customWidth="1"/>
    <col min="15111" max="15111" width="13.42578125" style="578" customWidth="1"/>
    <col min="15112" max="15115" width="9.140625" style="578"/>
    <col min="15116" max="15116" width="9.140625" style="578" customWidth="1"/>
    <col min="15117" max="15117" width="24.28515625" style="578" customWidth="1"/>
    <col min="15118" max="15360" width="9.140625" style="578"/>
    <col min="15361" max="15361" width="7.28515625" style="578" customWidth="1"/>
    <col min="15362" max="15362" width="73.42578125" style="578" customWidth="1"/>
    <col min="15363" max="15363" width="22.5703125" style="578" customWidth="1"/>
    <col min="15364" max="15364" width="9" style="578" customWidth="1"/>
    <col min="15365" max="15365" width="4.28515625" style="578" customWidth="1"/>
    <col min="15366" max="15366" width="10.7109375" style="578" customWidth="1"/>
    <col min="15367" max="15367" width="13.42578125" style="578" customWidth="1"/>
    <col min="15368" max="15371" width="9.140625" style="578"/>
    <col min="15372" max="15372" width="9.140625" style="578" customWidth="1"/>
    <col min="15373" max="15373" width="24.28515625" style="578" customWidth="1"/>
    <col min="15374" max="15616" width="9.140625" style="578"/>
    <col min="15617" max="15617" width="7.28515625" style="578" customWidth="1"/>
    <col min="15618" max="15618" width="73.42578125" style="578" customWidth="1"/>
    <col min="15619" max="15619" width="22.5703125" style="578" customWidth="1"/>
    <col min="15620" max="15620" width="9" style="578" customWidth="1"/>
    <col min="15621" max="15621" width="4.28515625" style="578" customWidth="1"/>
    <col min="15622" max="15622" width="10.7109375" style="578" customWidth="1"/>
    <col min="15623" max="15623" width="13.42578125" style="578" customWidth="1"/>
    <col min="15624" max="15627" width="9.140625" style="578"/>
    <col min="15628" max="15628" width="9.140625" style="578" customWidth="1"/>
    <col min="15629" max="15629" width="24.28515625" style="578" customWidth="1"/>
    <col min="15630" max="15872" width="9.140625" style="578"/>
    <col min="15873" max="15873" width="7.28515625" style="578" customWidth="1"/>
    <col min="15874" max="15874" width="73.42578125" style="578" customWidth="1"/>
    <col min="15875" max="15875" width="22.5703125" style="578" customWidth="1"/>
    <col min="15876" max="15876" width="9" style="578" customWidth="1"/>
    <col min="15877" max="15877" width="4.28515625" style="578" customWidth="1"/>
    <col min="15878" max="15878" width="10.7109375" style="578" customWidth="1"/>
    <col min="15879" max="15879" width="13.42578125" style="578" customWidth="1"/>
    <col min="15880" max="15883" width="9.140625" style="578"/>
    <col min="15884" max="15884" width="9.140625" style="578" customWidth="1"/>
    <col min="15885" max="15885" width="24.28515625" style="578" customWidth="1"/>
    <col min="15886" max="16128" width="9.140625" style="578"/>
    <col min="16129" max="16129" width="7.28515625" style="578" customWidth="1"/>
    <col min="16130" max="16130" width="73.42578125" style="578" customWidth="1"/>
    <col min="16131" max="16131" width="22.5703125" style="578" customWidth="1"/>
    <col min="16132" max="16132" width="9" style="578" customWidth="1"/>
    <col min="16133" max="16133" width="4.28515625" style="578" customWidth="1"/>
    <col min="16134" max="16134" width="10.7109375" style="578" customWidth="1"/>
    <col min="16135" max="16135" width="13.42578125" style="578" customWidth="1"/>
    <col min="16136" max="16139" width="9.140625" style="578"/>
    <col min="16140" max="16140" width="9.140625" style="578" customWidth="1"/>
    <col min="16141" max="16141" width="24.28515625" style="578" customWidth="1"/>
    <col min="16142" max="16384" width="9.140625" style="578"/>
  </cols>
  <sheetData>
    <row r="1" spans="1:7" ht="12" customHeight="1">
      <c r="A1" s="572" t="s">
        <v>297</v>
      </c>
      <c r="B1" s="573" t="s">
        <v>1199</v>
      </c>
      <c r="C1" s="574"/>
      <c r="D1" s="575"/>
      <c r="E1" s="576"/>
      <c r="F1" s="577"/>
      <c r="G1" s="577"/>
    </row>
    <row r="2" spans="1:7" s="585" customFormat="1" ht="6.75" customHeight="1" outlineLevel="1">
      <c r="A2" s="579"/>
      <c r="B2" s="580"/>
      <c r="C2" s="581"/>
      <c r="D2" s="582"/>
      <c r="E2" s="583"/>
      <c r="F2" s="584"/>
      <c r="G2" s="584"/>
    </row>
    <row r="3" spans="1:7" s="585" customFormat="1" ht="11.25" customHeight="1">
      <c r="A3" s="586" t="s">
        <v>1015</v>
      </c>
      <c r="B3" s="587" t="s">
        <v>1016</v>
      </c>
      <c r="C3" s="587" t="s">
        <v>1017</v>
      </c>
      <c r="D3" s="587" t="s">
        <v>1018</v>
      </c>
      <c r="E3" s="587" t="s">
        <v>91</v>
      </c>
      <c r="F3" s="587" t="s">
        <v>1019</v>
      </c>
      <c r="G3" s="588" t="s">
        <v>1020</v>
      </c>
    </row>
    <row r="4" spans="1:7" s="605" customFormat="1" ht="11.25">
      <c r="A4" s="623"/>
      <c r="B4" s="617"/>
      <c r="C4" s="618"/>
      <c r="D4" s="601"/>
      <c r="E4" s="622"/>
      <c r="F4" s="604"/>
      <c r="G4" s="604"/>
    </row>
    <row r="5" spans="1:7" s="605" customFormat="1" ht="10.5" customHeight="1">
      <c r="A5" s="615"/>
      <c r="B5" s="590" t="s">
        <v>1056</v>
      </c>
      <c r="C5" s="612"/>
      <c r="D5" s="613"/>
      <c r="E5" s="612"/>
      <c r="F5" s="604"/>
      <c r="G5" s="604"/>
    </row>
    <row r="6" spans="1:7" s="605" customFormat="1" ht="114" customHeight="1">
      <c r="A6" s="640">
        <v>43102</v>
      </c>
      <c r="B6" s="626" t="s">
        <v>1200</v>
      </c>
      <c r="C6" s="627" t="s">
        <v>1201</v>
      </c>
      <c r="D6" s="611">
        <v>1</v>
      </c>
      <c r="E6" s="612" t="s">
        <v>225</v>
      </c>
      <c r="F6" s="1148">
        <v>0</v>
      </c>
      <c r="G6" s="604">
        <f>D6*F6</f>
        <v>0</v>
      </c>
    </row>
    <row r="7" spans="1:7" s="585" customFormat="1" ht="11.25" customHeight="1">
      <c r="A7" s="606"/>
      <c r="B7" s="626" t="s">
        <v>1202</v>
      </c>
      <c r="C7" s="627"/>
      <c r="D7" s="639"/>
      <c r="E7" s="593"/>
      <c r="F7" s="604"/>
      <c r="G7" s="604"/>
    </row>
    <row r="8" spans="1:7" s="605" customFormat="1" ht="11.25">
      <c r="A8" s="606"/>
      <c r="B8" s="626" t="s">
        <v>1203</v>
      </c>
      <c r="C8" s="627"/>
      <c r="D8" s="639">
        <v>1</v>
      </c>
      <c r="E8" s="593" t="s">
        <v>1026</v>
      </c>
      <c r="F8" s="1148">
        <v>0</v>
      </c>
      <c r="G8" s="604">
        <f t="shared" ref="G8:G20" si="0">D8*F8</f>
        <v>0</v>
      </c>
    </row>
    <row r="9" spans="1:7" s="605" customFormat="1" ht="12.75" customHeight="1">
      <c r="A9" s="606"/>
      <c r="B9" s="607" t="s">
        <v>1204</v>
      </c>
      <c r="C9" s="591"/>
      <c r="D9" s="608">
        <v>1</v>
      </c>
      <c r="E9" s="609" t="s">
        <v>1026</v>
      </c>
      <c r="F9" s="1148">
        <v>0</v>
      </c>
      <c r="G9" s="604">
        <f t="shared" si="0"/>
        <v>0</v>
      </c>
    </row>
    <row r="10" spans="1:7" s="605" customFormat="1" ht="12.75" customHeight="1">
      <c r="A10" s="606"/>
      <c r="B10" s="607" t="s">
        <v>1205</v>
      </c>
      <c r="C10" s="591"/>
      <c r="D10" s="608">
        <v>1</v>
      </c>
      <c r="E10" s="609" t="s">
        <v>1026</v>
      </c>
      <c r="F10" s="1148">
        <v>0</v>
      </c>
      <c r="G10" s="604">
        <f t="shared" si="0"/>
        <v>0</v>
      </c>
    </row>
    <row r="11" spans="1:7" s="585" customFormat="1" ht="10.5" customHeight="1">
      <c r="A11" s="598" t="s">
        <v>1206</v>
      </c>
      <c r="B11" s="696" t="s">
        <v>1207</v>
      </c>
      <c r="C11" s="612" t="s">
        <v>1208</v>
      </c>
      <c r="D11" s="611">
        <v>4</v>
      </c>
      <c r="E11" s="612" t="s">
        <v>225</v>
      </c>
      <c r="F11" s="1148">
        <v>0</v>
      </c>
      <c r="G11" s="604">
        <f t="shared" si="0"/>
        <v>0</v>
      </c>
    </row>
    <row r="12" spans="1:7" s="585" customFormat="1" ht="10.5" customHeight="1">
      <c r="A12" s="598"/>
      <c r="B12" s="696" t="s">
        <v>1207</v>
      </c>
      <c r="C12" s="612" t="s">
        <v>1209</v>
      </c>
      <c r="D12" s="611">
        <v>4</v>
      </c>
      <c r="E12" s="612" t="s">
        <v>225</v>
      </c>
      <c r="F12" s="1148">
        <v>0</v>
      </c>
      <c r="G12" s="604">
        <f t="shared" si="0"/>
        <v>0</v>
      </c>
    </row>
    <row r="13" spans="1:7" s="585" customFormat="1" ht="10.5" customHeight="1">
      <c r="A13" s="598"/>
      <c r="B13" s="696" t="s">
        <v>1207</v>
      </c>
      <c r="C13" s="612" t="s">
        <v>1210</v>
      </c>
      <c r="D13" s="611">
        <v>8</v>
      </c>
      <c r="E13" s="612" t="s">
        <v>225</v>
      </c>
      <c r="F13" s="1148">
        <v>0</v>
      </c>
      <c r="G13" s="604">
        <f t="shared" si="0"/>
        <v>0</v>
      </c>
    </row>
    <row r="14" spans="1:7" s="605" customFormat="1" ht="10.5" customHeight="1">
      <c r="A14" s="598" t="s">
        <v>1080</v>
      </c>
      <c r="B14" s="602" t="s">
        <v>1043</v>
      </c>
      <c r="C14" s="612" t="s">
        <v>1211</v>
      </c>
      <c r="D14" s="611">
        <v>4</v>
      </c>
      <c r="E14" s="612" t="s">
        <v>225</v>
      </c>
      <c r="F14" s="1148">
        <v>0</v>
      </c>
      <c r="G14" s="604">
        <f t="shared" si="0"/>
        <v>0</v>
      </c>
    </row>
    <row r="15" spans="1:7" s="605" customFormat="1" ht="10.5" customHeight="1">
      <c r="A15" s="598" t="s">
        <v>1212</v>
      </c>
      <c r="B15" s="602" t="s">
        <v>1213</v>
      </c>
      <c r="C15" s="612" t="s">
        <v>1214</v>
      </c>
      <c r="D15" s="611">
        <v>1</v>
      </c>
      <c r="E15" s="612" t="s">
        <v>225</v>
      </c>
      <c r="F15" s="1148">
        <v>0</v>
      </c>
      <c r="G15" s="604">
        <f t="shared" si="0"/>
        <v>0</v>
      </c>
    </row>
    <row r="16" spans="1:7" s="605" customFormat="1" ht="10.5" customHeight="1">
      <c r="A16" s="598" t="s">
        <v>1215</v>
      </c>
      <c r="B16" s="602" t="s">
        <v>1213</v>
      </c>
      <c r="C16" s="612" t="s">
        <v>1216</v>
      </c>
      <c r="D16" s="611">
        <v>1</v>
      </c>
      <c r="E16" s="612" t="s">
        <v>225</v>
      </c>
      <c r="F16" s="1148">
        <v>0</v>
      </c>
      <c r="G16" s="604">
        <f t="shared" si="0"/>
        <v>0</v>
      </c>
    </row>
    <row r="17" spans="1:7" s="605" customFormat="1" ht="10.5" customHeight="1">
      <c r="A17" s="598" t="s">
        <v>1217</v>
      </c>
      <c r="B17" s="602" t="s">
        <v>1213</v>
      </c>
      <c r="C17" s="612" t="s">
        <v>1218</v>
      </c>
      <c r="D17" s="611">
        <v>1</v>
      </c>
      <c r="E17" s="612" t="s">
        <v>225</v>
      </c>
      <c r="F17" s="1148">
        <v>0</v>
      </c>
      <c r="G17" s="604">
        <f t="shared" si="0"/>
        <v>0</v>
      </c>
    </row>
    <row r="18" spans="1:7" s="585" customFormat="1" ht="11.25" customHeight="1">
      <c r="A18" s="598" t="s">
        <v>1088</v>
      </c>
      <c r="B18" s="696" t="s">
        <v>1219</v>
      </c>
      <c r="C18" s="612" t="s">
        <v>1220</v>
      </c>
      <c r="D18" s="608">
        <v>5</v>
      </c>
      <c r="E18" s="614" t="s">
        <v>225</v>
      </c>
      <c r="F18" s="1147">
        <v>0</v>
      </c>
      <c r="G18" s="604">
        <f t="shared" si="0"/>
        <v>0</v>
      </c>
    </row>
    <row r="19" spans="1:7" s="585" customFormat="1" ht="11.25" customHeight="1">
      <c r="A19" s="598" t="s">
        <v>1221</v>
      </c>
      <c r="B19" s="696" t="s">
        <v>1222</v>
      </c>
      <c r="C19" s="612" t="s">
        <v>1223</v>
      </c>
      <c r="D19" s="608">
        <v>1</v>
      </c>
      <c r="E19" s="614" t="s">
        <v>225</v>
      </c>
      <c r="F19" s="1147">
        <v>0</v>
      </c>
      <c r="G19" s="604">
        <f t="shared" si="0"/>
        <v>0</v>
      </c>
    </row>
    <row r="20" spans="1:7" s="605" customFormat="1" ht="11.25" customHeight="1">
      <c r="A20" s="598" t="s">
        <v>1224</v>
      </c>
      <c r="B20" s="602" t="s">
        <v>1225</v>
      </c>
      <c r="C20" s="612" t="s">
        <v>1226</v>
      </c>
      <c r="D20" s="608">
        <v>4</v>
      </c>
      <c r="E20" s="614" t="s">
        <v>225</v>
      </c>
      <c r="F20" s="1147">
        <v>0</v>
      </c>
      <c r="G20" s="604">
        <f t="shared" si="0"/>
        <v>0</v>
      </c>
    </row>
    <row r="21" spans="1:7" s="605" customFormat="1" ht="10.5" customHeight="1">
      <c r="A21" s="615" t="s">
        <v>1227</v>
      </c>
      <c r="B21" s="616" t="s">
        <v>1045</v>
      </c>
      <c r="C21" s="612"/>
      <c r="D21" s="613"/>
      <c r="E21" s="612"/>
      <c r="F21" s="604"/>
      <c r="G21" s="604"/>
    </row>
    <row r="22" spans="1:7" s="605" customFormat="1" ht="10.15" customHeight="1">
      <c r="A22" s="615" t="s">
        <v>1228</v>
      </c>
      <c r="B22" s="617" t="s">
        <v>1047</v>
      </c>
      <c r="C22" s="618" t="s">
        <v>1120</v>
      </c>
      <c r="D22" s="619">
        <v>4</v>
      </c>
      <c r="E22" s="620" t="s">
        <v>623</v>
      </c>
      <c r="F22" s="1148">
        <v>0</v>
      </c>
      <c r="G22" s="604">
        <f t="shared" ref="G22:G27" si="1">D22*F22</f>
        <v>0</v>
      </c>
    </row>
    <row r="23" spans="1:7" s="605" customFormat="1" ht="10.5" customHeight="1">
      <c r="A23" s="615"/>
      <c r="B23" s="621" t="s">
        <v>1048</v>
      </c>
      <c r="C23" s="622" t="s">
        <v>1120</v>
      </c>
      <c r="D23" s="619">
        <v>5</v>
      </c>
      <c r="E23" s="620" t="s">
        <v>623</v>
      </c>
      <c r="F23" s="1148">
        <v>0</v>
      </c>
      <c r="G23" s="604">
        <f t="shared" si="1"/>
        <v>0</v>
      </c>
    </row>
    <row r="24" spans="1:7" s="605" customFormat="1" ht="11.25" customHeight="1">
      <c r="A24" s="615" t="s">
        <v>1229</v>
      </c>
      <c r="B24" s="617" t="s">
        <v>1050</v>
      </c>
      <c r="C24" s="618"/>
      <c r="D24" s="619">
        <v>226</v>
      </c>
      <c r="E24" s="620" t="s">
        <v>1051</v>
      </c>
      <c r="F24" s="1148">
        <v>0</v>
      </c>
      <c r="G24" s="604">
        <f t="shared" si="1"/>
        <v>0</v>
      </c>
    </row>
    <row r="25" spans="1:7" s="605" customFormat="1" ht="10.5" customHeight="1">
      <c r="A25" s="623"/>
      <c r="B25" s="624" t="s">
        <v>1052</v>
      </c>
      <c r="C25" s="625" t="s">
        <v>1053</v>
      </c>
      <c r="D25" s="601">
        <v>20</v>
      </c>
      <c r="E25" s="622" t="s">
        <v>1051</v>
      </c>
      <c r="F25" s="1148">
        <v>0</v>
      </c>
      <c r="G25" s="604">
        <f t="shared" si="1"/>
        <v>0</v>
      </c>
    </row>
    <row r="26" spans="1:7" s="605" customFormat="1" ht="22.5">
      <c r="A26" s="623"/>
      <c r="B26" s="617" t="s">
        <v>1230</v>
      </c>
      <c r="C26" s="618" t="s">
        <v>1055</v>
      </c>
      <c r="D26" s="601">
        <v>92</v>
      </c>
      <c r="E26" s="622" t="s">
        <v>1051</v>
      </c>
      <c r="F26" s="1148">
        <v>0</v>
      </c>
      <c r="G26" s="604">
        <f t="shared" si="1"/>
        <v>0</v>
      </c>
    </row>
    <row r="27" spans="1:7" s="605" customFormat="1" ht="22.5">
      <c r="A27" s="623"/>
      <c r="B27" s="617" t="s">
        <v>1231</v>
      </c>
      <c r="C27" s="618" t="s">
        <v>1232</v>
      </c>
      <c r="D27" s="601">
        <v>82</v>
      </c>
      <c r="E27" s="622" t="s">
        <v>1051</v>
      </c>
      <c r="F27" s="1148">
        <v>0</v>
      </c>
      <c r="G27" s="604">
        <f t="shared" si="1"/>
        <v>0</v>
      </c>
    </row>
    <row r="28" spans="1:7" s="605" customFormat="1" ht="11.25">
      <c r="A28" s="623"/>
      <c r="B28" s="617"/>
      <c r="C28" s="618"/>
      <c r="D28" s="601"/>
      <c r="E28" s="622"/>
      <c r="F28" s="604"/>
      <c r="G28" s="604"/>
    </row>
    <row r="29" spans="1:7" s="585" customFormat="1" ht="10.5" customHeight="1">
      <c r="A29" s="598"/>
      <c r="B29" s="617"/>
      <c r="C29" s="622"/>
      <c r="D29" s="619"/>
      <c r="E29" s="620"/>
      <c r="F29" s="603"/>
      <c r="G29" s="604"/>
    </row>
    <row r="30" spans="1:7" s="585" customFormat="1" ht="10.5" customHeight="1">
      <c r="A30" s="615"/>
      <c r="B30" s="621" t="s">
        <v>1122</v>
      </c>
      <c r="C30" s="636"/>
      <c r="D30" s="619"/>
      <c r="E30" s="620"/>
      <c r="F30" s="604"/>
      <c r="G30" s="604"/>
    </row>
    <row r="31" spans="1:7" s="585" customFormat="1" ht="10.5" customHeight="1">
      <c r="A31" s="615" t="s">
        <v>1233</v>
      </c>
      <c r="B31" s="621" t="s">
        <v>1234</v>
      </c>
      <c r="C31" s="600" t="s">
        <v>1235</v>
      </c>
      <c r="D31" s="639">
        <v>1</v>
      </c>
      <c r="E31" s="593" t="s">
        <v>225</v>
      </c>
      <c r="F31" s="1147">
        <v>0</v>
      </c>
      <c r="G31" s="604">
        <f>D31*F31</f>
        <v>0</v>
      </c>
    </row>
    <row r="32" spans="1:7" s="585" customFormat="1" ht="10.5" customHeight="1">
      <c r="A32" s="615"/>
      <c r="B32" s="646" t="s">
        <v>1236</v>
      </c>
      <c r="C32" s="600"/>
      <c r="D32" s="639">
        <v>1</v>
      </c>
      <c r="E32" s="593" t="s">
        <v>225</v>
      </c>
      <c r="F32" s="1147">
        <v>0</v>
      </c>
      <c r="G32" s="604">
        <f>D32*F32</f>
        <v>0</v>
      </c>
    </row>
    <row r="33" spans="1:18" s="585" customFormat="1" ht="10.5" customHeight="1">
      <c r="A33" s="640"/>
      <c r="B33" s="646" t="s">
        <v>1237</v>
      </c>
      <c r="C33" s="587"/>
      <c r="D33" s="639"/>
      <c r="E33" s="593"/>
      <c r="F33" s="656"/>
      <c r="G33" s="604"/>
      <c r="K33" s="641"/>
      <c r="L33" s="641"/>
      <c r="M33" s="641"/>
      <c r="N33" s="642"/>
      <c r="O33" s="643"/>
      <c r="P33" s="643"/>
      <c r="Q33" s="644"/>
      <c r="R33" s="644"/>
    </row>
    <row r="34" spans="1:18" s="585" customFormat="1" ht="10.5" customHeight="1">
      <c r="A34" s="640"/>
      <c r="B34" s="646" t="s">
        <v>1238</v>
      </c>
      <c r="C34" s="587"/>
      <c r="D34" s="639"/>
      <c r="E34" s="593"/>
      <c r="F34" s="656"/>
      <c r="G34" s="604"/>
      <c r="K34" s="641"/>
      <c r="L34" s="641"/>
      <c r="M34" s="641"/>
      <c r="N34" s="642"/>
      <c r="O34" s="643"/>
      <c r="P34" s="643"/>
      <c r="Q34" s="644"/>
      <c r="R34" s="644"/>
    </row>
    <row r="35" spans="1:18" s="585" customFormat="1" ht="10.5" customHeight="1">
      <c r="A35" s="615" t="s">
        <v>1239</v>
      </c>
      <c r="B35" s="649" t="s">
        <v>1130</v>
      </c>
      <c r="C35" s="601" t="s">
        <v>1240</v>
      </c>
      <c r="D35" s="639">
        <v>8</v>
      </c>
      <c r="E35" s="593" t="s">
        <v>136</v>
      </c>
      <c r="F35" s="1148">
        <v>0</v>
      </c>
      <c r="G35" s="604">
        <f>D35*F35</f>
        <v>0</v>
      </c>
      <c r="K35" s="641"/>
      <c r="L35" s="641"/>
      <c r="M35" s="641"/>
      <c r="N35" s="642"/>
      <c r="O35" s="643"/>
      <c r="P35" s="643"/>
      <c r="Q35" s="644"/>
      <c r="R35" s="644"/>
    </row>
    <row r="36" spans="1:18" s="585" customFormat="1" ht="10.5" customHeight="1">
      <c r="A36" s="615"/>
      <c r="B36" s="649"/>
      <c r="C36" s="601"/>
      <c r="D36" s="639"/>
      <c r="E36" s="593"/>
      <c r="F36" s="604"/>
      <c r="G36" s="604"/>
      <c r="K36" s="641"/>
      <c r="L36" s="641"/>
      <c r="M36" s="641"/>
      <c r="N36" s="642"/>
      <c r="O36" s="643"/>
      <c r="P36" s="643"/>
      <c r="Q36" s="644"/>
      <c r="R36" s="644"/>
    </row>
    <row r="37" spans="1:18" s="585" customFormat="1" ht="10.5" customHeight="1">
      <c r="A37" s="640"/>
      <c r="B37" s="658"/>
      <c r="C37" s="587"/>
      <c r="D37" s="639"/>
      <c r="E37" s="593"/>
      <c r="F37" s="656"/>
      <c r="G37" s="604"/>
      <c r="K37" s="641"/>
      <c r="L37" s="641"/>
      <c r="M37" s="641"/>
      <c r="N37" s="642"/>
      <c r="O37" s="643"/>
      <c r="P37" s="643"/>
      <c r="Q37" s="644"/>
      <c r="R37" s="644"/>
    </row>
    <row r="38" spans="1:18" s="585" customFormat="1" ht="10.5" customHeight="1">
      <c r="A38" s="659"/>
      <c r="B38" s="660" t="s">
        <v>47</v>
      </c>
      <c r="C38" s="591"/>
      <c r="D38" s="661"/>
      <c r="E38" s="593"/>
      <c r="F38" s="604"/>
      <c r="G38" s="604"/>
      <c r="H38" s="578"/>
    </row>
    <row r="39" spans="1:18" ht="10.5" customHeight="1">
      <c r="A39" s="606"/>
      <c r="B39" s="626" t="s">
        <v>1175</v>
      </c>
      <c r="C39" s="662"/>
      <c r="D39" s="663">
        <v>1</v>
      </c>
      <c r="E39" s="614" t="s">
        <v>1026</v>
      </c>
      <c r="F39" s="1148">
        <v>0</v>
      </c>
      <c r="G39" s="604">
        <f t="shared" ref="G39:G46" si="2">D39*F39</f>
        <v>0</v>
      </c>
    </row>
    <row r="40" spans="1:18" ht="10.5" customHeight="1">
      <c r="A40" s="606"/>
      <c r="B40" s="626" t="s">
        <v>1176</v>
      </c>
      <c r="C40" s="662"/>
      <c r="D40" s="663">
        <v>1</v>
      </c>
      <c r="E40" s="614" t="s">
        <v>1026</v>
      </c>
      <c r="F40" s="1148">
        <v>0</v>
      </c>
      <c r="G40" s="604">
        <f t="shared" si="2"/>
        <v>0</v>
      </c>
    </row>
    <row r="41" spans="1:18" ht="10.5" customHeight="1">
      <c r="A41" s="606"/>
      <c r="B41" s="626" t="s">
        <v>1177</v>
      </c>
      <c r="C41" s="662"/>
      <c r="D41" s="663">
        <v>1</v>
      </c>
      <c r="E41" s="614" t="s">
        <v>1026</v>
      </c>
      <c r="F41" s="1148">
        <v>0</v>
      </c>
      <c r="G41" s="604">
        <f t="shared" si="2"/>
        <v>0</v>
      </c>
    </row>
    <row r="42" spans="1:18" ht="10.5" customHeight="1">
      <c r="A42" s="606"/>
      <c r="B42" s="626" t="s">
        <v>96</v>
      </c>
      <c r="C42" s="662"/>
      <c r="D42" s="663">
        <v>1</v>
      </c>
      <c r="E42" s="614" t="s">
        <v>1026</v>
      </c>
      <c r="F42" s="1148">
        <v>0</v>
      </c>
      <c r="G42" s="604">
        <f t="shared" si="2"/>
        <v>0</v>
      </c>
    </row>
    <row r="43" spans="1:18" ht="10.5" customHeight="1">
      <c r="A43" s="606"/>
      <c r="B43" s="626" t="s">
        <v>1178</v>
      </c>
      <c r="C43" s="662"/>
      <c r="D43" s="663">
        <v>1</v>
      </c>
      <c r="E43" s="614" t="s">
        <v>1026</v>
      </c>
      <c r="F43" s="1148">
        <v>0</v>
      </c>
      <c r="G43" s="604">
        <f t="shared" si="2"/>
        <v>0</v>
      </c>
    </row>
    <row r="44" spans="1:18" ht="10.5" customHeight="1">
      <c r="A44" s="606"/>
      <c r="B44" s="626" t="s">
        <v>1179</v>
      </c>
      <c r="C44" s="662"/>
      <c r="D44" s="663">
        <v>1</v>
      </c>
      <c r="E44" s="614" t="s">
        <v>1026</v>
      </c>
      <c r="F44" s="1148">
        <v>0</v>
      </c>
      <c r="G44" s="604">
        <f t="shared" si="2"/>
        <v>0</v>
      </c>
    </row>
    <row r="45" spans="1:18" ht="10.5" customHeight="1">
      <c r="A45" s="606"/>
      <c r="B45" s="626" t="s">
        <v>1180</v>
      </c>
      <c r="C45" s="662"/>
      <c r="D45" s="663">
        <v>1</v>
      </c>
      <c r="E45" s="614" t="s">
        <v>1026</v>
      </c>
      <c r="F45" s="1148">
        <v>0</v>
      </c>
      <c r="G45" s="604">
        <f t="shared" si="2"/>
        <v>0</v>
      </c>
    </row>
    <row r="46" spans="1:18" ht="10.5" customHeight="1">
      <c r="A46" s="606"/>
      <c r="B46" s="626" t="s">
        <v>1181</v>
      </c>
      <c r="C46" s="662"/>
      <c r="D46" s="663">
        <v>1</v>
      </c>
      <c r="E46" s="614" t="s">
        <v>1026</v>
      </c>
      <c r="F46" s="1148">
        <v>0</v>
      </c>
      <c r="G46" s="604">
        <f t="shared" si="2"/>
        <v>0</v>
      </c>
    </row>
    <row r="47" spans="1:18" ht="10.5" customHeight="1">
      <c r="A47" s="606"/>
      <c r="B47" s="626"/>
      <c r="C47" s="662"/>
      <c r="D47" s="663"/>
      <c r="E47" s="614"/>
      <c r="F47" s="604"/>
      <c r="G47" s="604"/>
    </row>
    <row r="48" spans="1:18" ht="24.75" customHeight="1">
      <c r="A48" s="606"/>
      <c r="B48" s="626" t="s">
        <v>1182</v>
      </c>
      <c r="C48" s="662"/>
      <c r="D48" s="663"/>
      <c r="E48" s="593"/>
      <c r="F48" s="604"/>
      <c r="G48" s="604"/>
    </row>
    <row r="49" spans="1:8" ht="10.5" customHeight="1">
      <c r="A49" s="606"/>
      <c r="B49" s="626" t="s">
        <v>1183</v>
      </c>
      <c r="C49" s="662"/>
      <c r="D49" s="663">
        <v>1</v>
      </c>
      <c r="E49" s="593" t="s">
        <v>1026</v>
      </c>
      <c r="F49" s="1148">
        <v>0</v>
      </c>
      <c r="G49" s="604">
        <f>D49*F49</f>
        <v>0</v>
      </c>
    </row>
    <row r="50" spans="1:8" ht="10.5" customHeight="1">
      <c r="A50" s="606"/>
      <c r="B50" s="626" t="s">
        <v>1185</v>
      </c>
      <c r="C50" s="662"/>
      <c r="D50" s="663">
        <v>1</v>
      </c>
      <c r="E50" s="614" t="s">
        <v>1026</v>
      </c>
      <c r="F50" s="1148">
        <v>0</v>
      </c>
      <c r="G50" s="604">
        <f>D50*F50</f>
        <v>0</v>
      </c>
    </row>
    <row r="51" spans="1:8" ht="10.5" customHeight="1">
      <c r="A51" s="606"/>
      <c r="B51" s="626" t="s">
        <v>1186</v>
      </c>
      <c r="C51" s="662"/>
      <c r="D51" s="663">
        <v>1</v>
      </c>
      <c r="E51" s="614" t="s">
        <v>1026</v>
      </c>
      <c r="F51" s="1148">
        <v>0</v>
      </c>
      <c r="G51" s="604">
        <f>D51*F51</f>
        <v>0</v>
      </c>
    </row>
    <row r="52" spans="1:8" s="585" customFormat="1" ht="11.25">
      <c r="A52" s="664"/>
      <c r="B52" s="665"/>
      <c r="C52" s="666"/>
      <c r="D52" s="667"/>
      <c r="E52" s="668"/>
      <c r="F52" s="604"/>
      <c r="G52" s="604"/>
    </row>
    <row r="53" spans="1:8" s="585" customFormat="1" ht="11.25">
      <c r="A53" s="669"/>
      <c r="B53" s="670"/>
      <c r="C53" s="671"/>
      <c r="D53" s="672"/>
      <c r="E53" s="673"/>
      <c r="F53" s="604"/>
      <c r="G53" s="604"/>
    </row>
    <row r="54" spans="1:8" s="585" customFormat="1" ht="12.75">
      <c r="A54" s="669"/>
      <c r="B54" s="674" t="s">
        <v>1187</v>
      </c>
      <c r="C54" s="671"/>
      <c r="D54" s="672"/>
      <c r="E54" s="673"/>
      <c r="F54" s="604"/>
      <c r="G54" s="1146">
        <f>SUM(G4:G53)</f>
        <v>0</v>
      </c>
    </row>
    <row r="55" spans="1:8" s="605" customFormat="1" ht="10.5" customHeight="1">
      <c r="A55" s="675"/>
      <c r="B55" s="674" t="s">
        <v>1188</v>
      </c>
      <c r="C55" s="676"/>
      <c r="D55" s="677"/>
      <c r="E55" s="678"/>
      <c r="F55" s="679"/>
      <c r="G55" s="680"/>
      <c r="H55" s="681"/>
    </row>
    <row r="56" spans="1:8" ht="11.25">
      <c r="A56" s="682"/>
      <c r="B56" s="683" t="s">
        <v>1189</v>
      </c>
      <c r="C56" s="684"/>
      <c r="D56" s="685"/>
      <c r="E56" s="686"/>
      <c r="F56" s="687"/>
      <c r="G56" s="687"/>
    </row>
    <row r="57" spans="1:8" ht="11.25">
      <c r="A57" s="682"/>
      <c r="B57" s="683" t="s">
        <v>1190</v>
      </c>
      <c r="C57" s="684"/>
      <c r="D57" s="685"/>
      <c r="E57" s="686"/>
      <c r="F57" s="687"/>
      <c r="G57" s="687"/>
    </row>
    <row r="58" spans="1:8" ht="9.75" customHeight="1">
      <c r="A58" s="682"/>
      <c r="B58" s="683" t="s">
        <v>1191</v>
      </c>
      <c r="C58" s="684"/>
      <c r="D58" s="685"/>
      <c r="E58" s="686"/>
      <c r="F58" s="687"/>
      <c r="G58" s="687"/>
    </row>
    <row r="59" spans="1:8" ht="11.25">
      <c r="A59" s="682"/>
      <c r="B59" s="683" t="s">
        <v>1192</v>
      </c>
      <c r="C59" s="684"/>
      <c r="D59" s="685"/>
      <c r="E59" s="686"/>
      <c r="F59" s="687"/>
      <c r="G59" s="687"/>
    </row>
    <row r="60" spans="1:8" ht="11.25">
      <c r="A60" s="682"/>
      <c r="B60" s="683" t="s">
        <v>1193</v>
      </c>
      <c r="C60" s="684"/>
      <c r="D60" s="685"/>
      <c r="E60" s="686"/>
      <c r="F60" s="687"/>
      <c r="G60" s="687"/>
    </row>
    <row r="61" spans="1:8" ht="11.25">
      <c r="A61" s="682"/>
      <c r="B61" s="683" t="s">
        <v>1194</v>
      </c>
      <c r="C61" s="684"/>
      <c r="D61" s="685"/>
      <c r="E61" s="686"/>
      <c r="F61" s="687"/>
      <c r="G61" s="687"/>
    </row>
    <row r="62" spans="1:8" ht="11.25">
      <c r="A62" s="682"/>
      <c r="B62" s="683" t="s">
        <v>1195</v>
      </c>
      <c r="C62" s="684"/>
      <c r="D62" s="685"/>
      <c r="E62" s="686"/>
      <c r="F62" s="687"/>
      <c r="G62" s="687"/>
    </row>
    <row r="63" spans="1:8" ht="11.25">
      <c r="A63" s="682"/>
      <c r="B63" s="683" t="s">
        <v>1196</v>
      </c>
      <c r="C63" s="684"/>
      <c r="D63" s="685"/>
      <c r="E63" s="686"/>
      <c r="F63" s="687"/>
      <c r="G63" s="687"/>
    </row>
    <row r="64" spans="1:8" ht="56.25">
      <c r="A64" s="682"/>
      <c r="B64" s="688" t="s">
        <v>1241</v>
      </c>
      <c r="C64" s="684"/>
      <c r="D64" s="685"/>
      <c r="E64" s="686"/>
      <c r="F64" s="687"/>
      <c r="G64" s="687"/>
    </row>
    <row r="65" spans="1:7" ht="10.5" customHeight="1">
      <c r="A65" s="682"/>
      <c r="B65" s="689" t="s">
        <v>1198</v>
      </c>
      <c r="C65" s="684"/>
      <c r="D65" s="685"/>
      <c r="E65" s="686"/>
      <c r="F65" s="687"/>
      <c r="G65" s="687"/>
    </row>
    <row r="66" spans="1:7" ht="11.25">
      <c r="A66" s="682"/>
      <c r="B66" s="683"/>
      <c r="C66" s="684"/>
      <c r="D66" s="685"/>
      <c r="E66" s="686"/>
      <c r="F66" s="687"/>
      <c r="G66" s="687"/>
    </row>
  </sheetData>
  <sheetProtection password="DCC9" sheet="1" selectLockedCells="1"/>
  <autoFilter ref="A2:G66"/>
  <conditionalFormatting sqref="E67:E65536 E55 E29 E21 E33:E34 E37 E2:E4">
    <cfRule type="containsText" dxfId="49" priority="50" operator="containsText" text="kpl">
      <formula>NOT(ISERROR(SEARCH("kpl",E2)))</formula>
    </cfRule>
  </conditionalFormatting>
  <conditionalFormatting sqref="D3">
    <cfRule type="containsText" dxfId="48" priority="49" operator="containsText" text="kpl">
      <formula>NOT(ISERROR(SEARCH("kpl",D3)))</formula>
    </cfRule>
  </conditionalFormatting>
  <conditionalFormatting sqref="E52:E54">
    <cfRule type="containsText" dxfId="47" priority="48" operator="containsText" text="kpl">
      <formula>NOT(ISERROR(SEARCH("kpl",E52)))</formula>
    </cfRule>
  </conditionalFormatting>
  <conditionalFormatting sqref="E38">
    <cfRule type="containsText" dxfId="46" priority="47" operator="containsText" text="kpl">
      <formula>NOT(ISERROR(SEARCH("kpl",E38)))</formula>
    </cfRule>
  </conditionalFormatting>
  <conditionalFormatting sqref="E66">
    <cfRule type="containsText" dxfId="45" priority="46" operator="containsText" text="kpl">
      <formula>NOT(ISERROR(SEARCH("kpl",E66)))</formula>
    </cfRule>
  </conditionalFormatting>
  <conditionalFormatting sqref="E50">
    <cfRule type="containsText" dxfId="44" priority="41" operator="containsText" text="kpl">
      <formula>NOT(ISERROR(SEARCH("kpl",E50)))</formula>
    </cfRule>
  </conditionalFormatting>
  <conditionalFormatting sqref="E41">
    <cfRule type="containsText" dxfId="43" priority="44" operator="containsText" text="kpl">
      <formula>NOT(ISERROR(SEARCH("kpl",E41)))</formula>
    </cfRule>
  </conditionalFormatting>
  <conditionalFormatting sqref="E40">
    <cfRule type="containsText" dxfId="42" priority="43" operator="containsText" text="kpl">
      <formula>NOT(ISERROR(SEARCH("kpl",E40)))</formula>
    </cfRule>
  </conditionalFormatting>
  <conditionalFormatting sqref="E39">
    <cfRule type="containsText" dxfId="41" priority="45" operator="containsText" text="kpl">
      <formula>NOT(ISERROR(SEARCH("kpl",E39)))</formula>
    </cfRule>
  </conditionalFormatting>
  <conditionalFormatting sqref="E43">
    <cfRule type="containsText" dxfId="40" priority="40" operator="containsText" text="kpl">
      <formula>NOT(ISERROR(SEARCH("kpl",E43)))</formula>
    </cfRule>
  </conditionalFormatting>
  <conditionalFormatting sqref="E49">
    <cfRule type="containsText" dxfId="39" priority="37" operator="containsText" text="kpl">
      <formula>NOT(ISERROR(SEARCH("kpl",E49)))</formula>
    </cfRule>
  </conditionalFormatting>
  <conditionalFormatting sqref="E51">
    <cfRule type="containsText" dxfId="38" priority="42" operator="containsText" text="kpl">
      <formula>NOT(ISERROR(SEARCH("kpl",E51)))</formula>
    </cfRule>
  </conditionalFormatting>
  <conditionalFormatting sqref="E44 E47">
    <cfRule type="containsText" dxfId="37" priority="39" operator="containsText" text="kpl">
      <formula>NOT(ISERROR(SEARCH("kpl",E44)))</formula>
    </cfRule>
  </conditionalFormatting>
  <conditionalFormatting sqref="E45">
    <cfRule type="containsText" dxfId="36" priority="38" operator="containsText" text="kpl">
      <formula>NOT(ISERROR(SEARCH("kpl",E45)))</formula>
    </cfRule>
  </conditionalFormatting>
  <conditionalFormatting sqref="E48">
    <cfRule type="containsText" dxfId="35" priority="36" operator="containsText" text="kpl">
      <formula>NOT(ISERROR(SEARCH("kpl",E48)))</formula>
    </cfRule>
  </conditionalFormatting>
  <conditionalFormatting sqref="E42">
    <cfRule type="containsText" dxfId="34" priority="35" operator="containsText" text="kpl">
      <formula>NOT(ISERROR(SEARCH("kpl",E42)))</formula>
    </cfRule>
  </conditionalFormatting>
  <conditionalFormatting sqref="E46">
    <cfRule type="containsText" dxfId="33" priority="34" operator="containsText" text="kpl">
      <formula>NOT(ISERROR(SEARCH("kpl",E46)))</formula>
    </cfRule>
  </conditionalFormatting>
  <conditionalFormatting sqref="E64">
    <cfRule type="containsText" dxfId="32" priority="33" operator="containsText" text="kpl">
      <formula>NOT(ISERROR(SEARCH("kpl",E64)))</formula>
    </cfRule>
  </conditionalFormatting>
  <conditionalFormatting sqref="E56:E57 E59 E62">
    <cfRule type="containsText" dxfId="31" priority="32" operator="containsText" text="kpl">
      <formula>NOT(ISERROR(SEARCH("kpl",E56)))</formula>
    </cfRule>
  </conditionalFormatting>
  <conditionalFormatting sqref="E63">
    <cfRule type="containsText" dxfId="30" priority="31" operator="containsText" text="kpl">
      <formula>NOT(ISERROR(SEARCH("kpl",E63)))</formula>
    </cfRule>
  </conditionalFormatting>
  <conditionalFormatting sqref="E58">
    <cfRule type="containsText" dxfId="29" priority="30" operator="containsText" text="kpl">
      <formula>NOT(ISERROR(SEARCH("kpl",E58)))</formula>
    </cfRule>
  </conditionalFormatting>
  <conditionalFormatting sqref="E60">
    <cfRule type="containsText" dxfId="28" priority="29" operator="containsText" text="kpl">
      <formula>NOT(ISERROR(SEARCH("kpl",E60)))</formula>
    </cfRule>
  </conditionalFormatting>
  <conditionalFormatting sqref="E61">
    <cfRule type="containsText" dxfId="27" priority="28" operator="containsText" text="kpl">
      <formula>NOT(ISERROR(SEARCH("kpl",E61)))</formula>
    </cfRule>
  </conditionalFormatting>
  <conditionalFormatting sqref="E30">
    <cfRule type="containsText" dxfId="26" priority="27" operator="containsText" text="kpl">
      <formula>NOT(ISERROR(SEARCH("kpl",E30)))</formula>
    </cfRule>
  </conditionalFormatting>
  <conditionalFormatting sqref="E23">
    <cfRule type="containsText" dxfId="25" priority="25" operator="containsText" text="kpl">
      <formula>NOT(ISERROR(SEARCH("kpl",E23)))</formula>
    </cfRule>
  </conditionalFormatting>
  <conditionalFormatting sqref="E22">
    <cfRule type="containsText" dxfId="24" priority="26" operator="containsText" text="kpl">
      <formula>NOT(ISERROR(SEARCH("kpl",E22)))</formula>
    </cfRule>
  </conditionalFormatting>
  <conditionalFormatting sqref="E26">
    <cfRule type="containsText" dxfId="23" priority="24" operator="containsText" text="kpl">
      <formula>NOT(ISERROR(SEARCH("kpl",E26)))</formula>
    </cfRule>
  </conditionalFormatting>
  <conditionalFormatting sqref="E5">
    <cfRule type="containsText" dxfId="22" priority="23" operator="containsText" text="kpl">
      <formula>NOT(ISERROR(SEARCH("kpl",E5)))</formula>
    </cfRule>
  </conditionalFormatting>
  <conditionalFormatting sqref="E25">
    <cfRule type="containsText" dxfId="21" priority="22" operator="containsText" text="kpl">
      <formula>NOT(ISERROR(SEARCH("kpl",E25)))</formula>
    </cfRule>
  </conditionalFormatting>
  <conditionalFormatting sqref="E8">
    <cfRule type="containsText" dxfId="20" priority="19" operator="containsText" text="kpl">
      <formula>NOT(ISERROR(SEARCH("kpl",E8)))</formula>
    </cfRule>
  </conditionalFormatting>
  <conditionalFormatting sqref="E7">
    <cfRule type="containsText" dxfId="19" priority="21" operator="containsText" text="kpl">
      <formula>NOT(ISERROR(SEARCH("kpl",E7)))</formula>
    </cfRule>
  </conditionalFormatting>
  <conditionalFormatting sqref="E6">
    <cfRule type="containsText" dxfId="18" priority="18" operator="containsText" text="kpl">
      <formula>NOT(ISERROR(SEARCH("kpl",E6)))</formula>
    </cfRule>
  </conditionalFormatting>
  <conditionalFormatting sqref="E13">
    <cfRule type="containsText" dxfId="17" priority="15" operator="containsText" text="kpl">
      <formula>NOT(ISERROR(SEARCH("kpl",E13)))</formula>
    </cfRule>
  </conditionalFormatting>
  <conditionalFormatting sqref="E14">
    <cfRule type="containsText" dxfId="16" priority="14" operator="containsText" text="kpl">
      <formula>NOT(ISERROR(SEARCH("kpl",E14)))</formula>
    </cfRule>
  </conditionalFormatting>
  <conditionalFormatting sqref="E17">
    <cfRule type="containsText" dxfId="15" priority="11" operator="containsText" text="kpl">
      <formula>NOT(ISERROR(SEARCH("kpl",E17)))</formula>
    </cfRule>
  </conditionalFormatting>
  <conditionalFormatting sqref="E19">
    <cfRule type="containsText" dxfId="14" priority="9" operator="containsText" text="kpl">
      <formula>NOT(ISERROR(SEARCH("kpl",E19)))</formula>
    </cfRule>
  </conditionalFormatting>
  <conditionalFormatting sqref="E24">
    <cfRule type="containsText" dxfId="13" priority="8" operator="containsText" text="kpl">
      <formula>NOT(ISERROR(SEARCH("kpl",E24)))</formula>
    </cfRule>
  </conditionalFormatting>
  <conditionalFormatting sqref="E27:E28">
    <cfRule type="containsText" dxfId="12" priority="7" operator="containsText" text="kpl">
      <formula>NOT(ISERROR(SEARCH("kpl",E27)))</formula>
    </cfRule>
  </conditionalFormatting>
  <conditionalFormatting sqref="E15">
    <cfRule type="containsText" dxfId="11" priority="13" operator="containsText" text="kpl">
      <formula>NOT(ISERROR(SEARCH("kpl",E15)))</formula>
    </cfRule>
  </conditionalFormatting>
  <conditionalFormatting sqref="E9">
    <cfRule type="containsText" dxfId="10" priority="20" operator="containsText" text="kpl">
      <formula>NOT(ISERROR(SEARCH("kpl",E9)))</formula>
    </cfRule>
  </conditionalFormatting>
  <conditionalFormatting sqref="E12">
    <cfRule type="containsText" dxfId="9" priority="16" operator="containsText" text="kpl">
      <formula>NOT(ISERROR(SEARCH("kpl",E12)))</formula>
    </cfRule>
  </conditionalFormatting>
  <conditionalFormatting sqref="E11">
    <cfRule type="containsText" dxfId="8" priority="17" operator="containsText" text="kpl">
      <formula>NOT(ISERROR(SEARCH("kpl",E11)))</formula>
    </cfRule>
  </conditionalFormatting>
  <conditionalFormatting sqref="E16">
    <cfRule type="containsText" dxfId="7" priority="12" operator="containsText" text="kpl">
      <formula>NOT(ISERROR(SEARCH("kpl",E16)))</formula>
    </cfRule>
  </conditionalFormatting>
  <conditionalFormatting sqref="E18">
    <cfRule type="containsText" dxfId="6" priority="10" operator="containsText" text="kpl">
      <formula>NOT(ISERROR(SEARCH("kpl",E18)))</formula>
    </cfRule>
  </conditionalFormatting>
  <conditionalFormatting sqref="E20">
    <cfRule type="containsText" dxfId="5" priority="6" operator="containsText" text="kpl">
      <formula>NOT(ISERROR(SEARCH("kpl",E20)))</formula>
    </cfRule>
  </conditionalFormatting>
  <conditionalFormatting sqref="E31">
    <cfRule type="containsText" dxfId="4" priority="5" operator="containsText" text="kpl">
      <formula>NOT(ISERROR(SEARCH("kpl",E31)))</formula>
    </cfRule>
  </conditionalFormatting>
  <conditionalFormatting sqref="E32">
    <cfRule type="containsText" dxfId="3" priority="4" operator="containsText" text="kpl">
      <formula>NOT(ISERROR(SEARCH("kpl",E32)))</formula>
    </cfRule>
  </conditionalFormatting>
  <conditionalFormatting sqref="E35:E36">
    <cfRule type="containsText" dxfId="2" priority="3" operator="containsText" text="kpl">
      <formula>NOT(ISERROR(SEARCH("kpl",E35)))</formula>
    </cfRule>
  </conditionalFormatting>
  <conditionalFormatting sqref="E10">
    <cfRule type="containsText" dxfId="1" priority="2" operator="containsText" text="kpl">
      <formula>NOT(ISERROR(SEARCH("kpl",E10)))</formula>
    </cfRule>
  </conditionalFormatting>
  <conditionalFormatting sqref="E65">
    <cfRule type="containsText" dxfId="0" priority="1" operator="containsText" text="kpl">
      <formula>NOT(ISERROR(SEARCH("kpl",E65)))</formula>
    </cfRule>
  </conditionalFormatting>
  <printOptions horizontalCentered="1"/>
  <pageMargins left="0.31496062992125984" right="0.31496062992125984" top="0.70866141732283472" bottom="0.51181102362204722" header="0.23622047244094491" footer="0.23622047244094491"/>
  <pageSetup paperSize="9" fitToHeight="9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5"/>
  <sheetViews>
    <sheetView workbookViewId="0">
      <selection activeCell="A5" sqref="A5:IV5"/>
    </sheetView>
  </sheetViews>
  <sheetFormatPr defaultColWidth="9.140625" defaultRowHeight="12.75"/>
  <cols>
    <col min="1" max="1" width="4.28515625" style="825" customWidth="1"/>
    <col min="2" max="2" width="14.42578125" style="825" customWidth="1"/>
    <col min="3" max="3" width="38.28515625" style="831" customWidth="1"/>
    <col min="4" max="4" width="4.5703125" style="825" customWidth="1"/>
    <col min="5" max="5" width="10.5703125" style="825" customWidth="1"/>
    <col min="6" max="6" width="9.85546875" style="825" customWidth="1"/>
    <col min="7" max="7" width="12.7109375" style="825" customWidth="1"/>
    <col min="8" max="256" width="9.140625" style="825"/>
    <col min="257" max="257" width="4.28515625" style="825" customWidth="1"/>
    <col min="258" max="258" width="14.42578125" style="825" customWidth="1"/>
    <col min="259" max="259" width="38.28515625" style="825" customWidth="1"/>
    <col min="260" max="260" width="4.5703125" style="825" customWidth="1"/>
    <col min="261" max="261" width="10.5703125" style="825" customWidth="1"/>
    <col min="262" max="262" width="9.85546875" style="825" customWidth="1"/>
    <col min="263" max="263" width="12.7109375" style="825" customWidth="1"/>
    <col min="264" max="512" width="9.140625" style="825"/>
    <col min="513" max="513" width="4.28515625" style="825" customWidth="1"/>
    <col min="514" max="514" width="14.42578125" style="825" customWidth="1"/>
    <col min="515" max="515" width="38.28515625" style="825" customWidth="1"/>
    <col min="516" max="516" width="4.5703125" style="825" customWidth="1"/>
    <col min="517" max="517" width="10.5703125" style="825" customWidth="1"/>
    <col min="518" max="518" width="9.85546875" style="825" customWidth="1"/>
    <col min="519" max="519" width="12.7109375" style="825" customWidth="1"/>
    <col min="520" max="768" width="9.140625" style="825"/>
    <col min="769" max="769" width="4.28515625" style="825" customWidth="1"/>
    <col min="770" max="770" width="14.42578125" style="825" customWidth="1"/>
    <col min="771" max="771" width="38.28515625" style="825" customWidth="1"/>
    <col min="772" max="772" width="4.5703125" style="825" customWidth="1"/>
    <col min="773" max="773" width="10.5703125" style="825" customWidth="1"/>
    <col min="774" max="774" width="9.85546875" style="825" customWidth="1"/>
    <col min="775" max="775" width="12.7109375" style="825" customWidth="1"/>
    <col min="776" max="1024" width="9.140625" style="825"/>
    <col min="1025" max="1025" width="4.28515625" style="825" customWidth="1"/>
    <col min="1026" max="1026" width="14.42578125" style="825" customWidth="1"/>
    <col min="1027" max="1027" width="38.28515625" style="825" customWidth="1"/>
    <col min="1028" max="1028" width="4.5703125" style="825" customWidth="1"/>
    <col min="1029" max="1029" width="10.5703125" style="825" customWidth="1"/>
    <col min="1030" max="1030" width="9.85546875" style="825" customWidth="1"/>
    <col min="1031" max="1031" width="12.7109375" style="825" customWidth="1"/>
    <col min="1032" max="1280" width="9.140625" style="825"/>
    <col min="1281" max="1281" width="4.28515625" style="825" customWidth="1"/>
    <col min="1282" max="1282" width="14.42578125" style="825" customWidth="1"/>
    <col min="1283" max="1283" width="38.28515625" style="825" customWidth="1"/>
    <col min="1284" max="1284" width="4.5703125" style="825" customWidth="1"/>
    <col min="1285" max="1285" width="10.5703125" style="825" customWidth="1"/>
    <col min="1286" max="1286" width="9.85546875" style="825" customWidth="1"/>
    <col min="1287" max="1287" width="12.7109375" style="825" customWidth="1"/>
    <col min="1288" max="1536" width="9.140625" style="825"/>
    <col min="1537" max="1537" width="4.28515625" style="825" customWidth="1"/>
    <col min="1538" max="1538" width="14.42578125" style="825" customWidth="1"/>
    <col min="1539" max="1539" width="38.28515625" style="825" customWidth="1"/>
    <col min="1540" max="1540" width="4.5703125" style="825" customWidth="1"/>
    <col min="1541" max="1541" width="10.5703125" style="825" customWidth="1"/>
    <col min="1542" max="1542" width="9.85546875" style="825" customWidth="1"/>
    <col min="1543" max="1543" width="12.7109375" style="825" customWidth="1"/>
    <col min="1544" max="1792" width="9.140625" style="825"/>
    <col min="1793" max="1793" width="4.28515625" style="825" customWidth="1"/>
    <col min="1794" max="1794" width="14.42578125" style="825" customWidth="1"/>
    <col min="1795" max="1795" width="38.28515625" style="825" customWidth="1"/>
    <col min="1796" max="1796" width="4.5703125" style="825" customWidth="1"/>
    <col min="1797" max="1797" width="10.5703125" style="825" customWidth="1"/>
    <col min="1798" max="1798" width="9.85546875" style="825" customWidth="1"/>
    <col min="1799" max="1799" width="12.7109375" style="825" customWidth="1"/>
    <col min="1800" max="2048" width="9.140625" style="825"/>
    <col min="2049" max="2049" width="4.28515625" style="825" customWidth="1"/>
    <col min="2050" max="2050" width="14.42578125" style="825" customWidth="1"/>
    <col min="2051" max="2051" width="38.28515625" style="825" customWidth="1"/>
    <col min="2052" max="2052" width="4.5703125" style="825" customWidth="1"/>
    <col min="2053" max="2053" width="10.5703125" style="825" customWidth="1"/>
    <col min="2054" max="2054" width="9.85546875" style="825" customWidth="1"/>
    <col min="2055" max="2055" width="12.7109375" style="825" customWidth="1"/>
    <col min="2056" max="2304" width="9.140625" style="825"/>
    <col min="2305" max="2305" width="4.28515625" style="825" customWidth="1"/>
    <col min="2306" max="2306" width="14.42578125" style="825" customWidth="1"/>
    <col min="2307" max="2307" width="38.28515625" style="825" customWidth="1"/>
    <col min="2308" max="2308" width="4.5703125" style="825" customWidth="1"/>
    <col min="2309" max="2309" width="10.5703125" style="825" customWidth="1"/>
    <col min="2310" max="2310" width="9.85546875" style="825" customWidth="1"/>
    <col min="2311" max="2311" width="12.7109375" style="825" customWidth="1"/>
    <col min="2312" max="2560" width="9.140625" style="825"/>
    <col min="2561" max="2561" width="4.28515625" style="825" customWidth="1"/>
    <col min="2562" max="2562" width="14.42578125" style="825" customWidth="1"/>
    <col min="2563" max="2563" width="38.28515625" style="825" customWidth="1"/>
    <col min="2564" max="2564" width="4.5703125" style="825" customWidth="1"/>
    <col min="2565" max="2565" width="10.5703125" style="825" customWidth="1"/>
    <col min="2566" max="2566" width="9.85546875" style="825" customWidth="1"/>
    <col min="2567" max="2567" width="12.7109375" style="825" customWidth="1"/>
    <col min="2568" max="2816" width="9.140625" style="825"/>
    <col min="2817" max="2817" width="4.28515625" style="825" customWidth="1"/>
    <col min="2818" max="2818" width="14.42578125" style="825" customWidth="1"/>
    <col min="2819" max="2819" width="38.28515625" style="825" customWidth="1"/>
    <col min="2820" max="2820" width="4.5703125" style="825" customWidth="1"/>
    <col min="2821" max="2821" width="10.5703125" style="825" customWidth="1"/>
    <col min="2822" max="2822" width="9.85546875" style="825" customWidth="1"/>
    <col min="2823" max="2823" width="12.7109375" style="825" customWidth="1"/>
    <col min="2824" max="3072" width="9.140625" style="825"/>
    <col min="3073" max="3073" width="4.28515625" style="825" customWidth="1"/>
    <col min="3074" max="3074" width="14.42578125" style="825" customWidth="1"/>
    <col min="3075" max="3075" width="38.28515625" style="825" customWidth="1"/>
    <col min="3076" max="3076" width="4.5703125" style="825" customWidth="1"/>
    <col min="3077" max="3077" width="10.5703125" style="825" customWidth="1"/>
    <col min="3078" max="3078" width="9.85546875" style="825" customWidth="1"/>
    <col min="3079" max="3079" width="12.7109375" style="825" customWidth="1"/>
    <col min="3080" max="3328" width="9.140625" style="825"/>
    <col min="3329" max="3329" width="4.28515625" style="825" customWidth="1"/>
    <col min="3330" max="3330" width="14.42578125" style="825" customWidth="1"/>
    <col min="3331" max="3331" width="38.28515625" style="825" customWidth="1"/>
    <col min="3332" max="3332" width="4.5703125" style="825" customWidth="1"/>
    <col min="3333" max="3333" width="10.5703125" style="825" customWidth="1"/>
    <col min="3334" max="3334" width="9.85546875" style="825" customWidth="1"/>
    <col min="3335" max="3335" width="12.7109375" style="825" customWidth="1"/>
    <col min="3336" max="3584" width="9.140625" style="825"/>
    <col min="3585" max="3585" width="4.28515625" style="825" customWidth="1"/>
    <col min="3586" max="3586" width="14.42578125" style="825" customWidth="1"/>
    <col min="3587" max="3587" width="38.28515625" style="825" customWidth="1"/>
    <col min="3588" max="3588" width="4.5703125" style="825" customWidth="1"/>
    <col min="3589" max="3589" width="10.5703125" style="825" customWidth="1"/>
    <col min="3590" max="3590" width="9.85546875" style="825" customWidth="1"/>
    <col min="3591" max="3591" width="12.7109375" style="825" customWidth="1"/>
    <col min="3592" max="3840" width="9.140625" style="825"/>
    <col min="3841" max="3841" width="4.28515625" style="825" customWidth="1"/>
    <col min="3842" max="3842" width="14.42578125" style="825" customWidth="1"/>
    <col min="3843" max="3843" width="38.28515625" style="825" customWidth="1"/>
    <col min="3844" max="3844" width="4.5703125" style="825" customWidth="1"/>
    <col min="3845" max="3845" width="10.5703125" style="825" customWidth="1"/>
    <col min="3846" max="3846" width="9.85546875" style="825" customWidth="1"/>
    <col min="3847" max="3847" width="12.7109375" style="825" customWidth="1"/>
    <col min="3848" max="4096" width="9.140625" style="825"/>
    <col min="4097" max="4097" width="4.28515625" style="825" customWidth="1"/>
    <col min="4098" max="4098" width="14.42578125" style="825" customWidth="1"/>
    <col min="4099" max="4099" width="38.28515625" style="825" customWidth="1"/>
    <col min="4100" max="4100" width="4.5703125" style="825" customWidth="1"/>
    <col min="4101" max="4101" width="10.5703125" style="825" customWidth="1"/>
    <col min="4102" max="4102" width="9.85546875" style="825" customWidth="1"/>
    <col min="4103" max="4103" width="12.7109375" style="825" customWidth="1"/>
    <col min="4104" max="4352" width="9.140625" style="825"/>
    <col min="4353" max="4353" width="4.28515625" style="825" customWidth="1"/>
    <col min="4354" max="4354" width="14.42578125" style="825" customWidth="1"/>
    <col min="4355" max="4355" width="38.28515625" style="825" customWidth="1"/>
    <col min="4356" max="4356" width="4.5703125" style="825" customWidth="1"/>
    <col min="4357" max="4357" width="10.5703125" style="825" customWidth="1"/>
    <col min="4358" max="4358" width="9.85546875" style="825" customWidth="1"/>
    <col min="4359" max="4359" width="12.7109375" style="825" customWidth="1"/>
    <col min="4360" max="4608" width="9.140625" style="825"/>
    <col min="4609" max="4609" width="4.28515625" style="825" customWidth="1"/>
    <col min="4610" max="4610" width="14.42578125" style="825" customWidth="1"/>
    <col min="4611" max="4611" width="38.28515625" style="825" customWidth="1"/>
    <col min="4612" max="4612" width="4.5703125" style="825" customWidth="1"/>
    <col min="4613" max="4613" width="10.5703125" style="825" customWidth="1"/>
    <col min="4614" max="4614" width="9.85546875" style="825" customWidth="1"/>
    <col min="4615" max="4615" width="12.7109375" style="825" customWidth="1"/>
    <col min="4616" max="4864" width="9.140625" style="825"/>
    <col min="4865" max="4865" width="4.28515625" style="825" customWidth="1"/>
    <col min="4866" max="4866" width="14.42578125" style="825" customWidth="1"/>
    <col min="4867" max="4867" width="38.28515625" style="825" customWidth="1"/>
    <col min="4868" max="4868" width="4.5703125" style="825" customWidth="1"/>
    <col min="4869" max="4869" width="10.5703125" style="825" customWidth="1"/>
    <col min="4870" max="4870" width="9.85546875" style="825" customWidth="1"/>
    <col min="4871" max="4871" width="12.7109375" style="825" customWidth="1"/>
    <col min="4872" max="5120" width="9.140625" style="825"/>
    <col min="5121" max="5121" width="4.28515625" style="825" customWidth="1"/>
    <col min="5122" max="5122" width="14.42578125" style="825" customWidth="1"/>
    <col min="5123" max="5123" width="38.28515625" style="825" customWidth="1"/>
    <col min="5124" max="5124" width="4.5703125" style="825" customWidth="1"/>
    <col min="5125" max="5125" width="10.5703125" style="825" customWidth="1"/>
    <col min="5126" max="5126" width="9.85546875" style="825" customWidth="1"/>
    <col min="5127" max="5127" width="12.7109375" style="825" customWidth="1"/>
    <col min="5128" max="5376" width="9.140625" style="825"/>
    <col min="5377" max="5377" width="4.28515625" style="825" customWidth="1"/>
    <col min="5378" max="5378" width="14.42578125" style="825" customWidth="1"/>
    <col min="5379" max="5379" width="38.28515625" style="825" customWidth="1"/>
    <col min="5380" max="5380" width="4.5703125" style="825" customWidth="1"/>
    <col min="5381" max="5381" width="10.5703125" style="825" customWidth="1"/>
    <col min="5382" max="5382" width="9.85546875" style="825" customWidth="1"/>
    <col min="5383" max="5383" width="12.7109375" style="825" customWidth="1"/>
    <col min="5384" max="5632" width="9.140625" style="825"/>
    <col min="5633" max="5633" width="4.28515625" style="825" customWidth="1"/>
    <col min="5634" max="5634" width="14.42578125" style="825" customWidth="1"/>
    <col min="5635" max="5635" width="38.28515625" style="825" customWidth="1"/>
    <col min="5636" max="5636" width="4.5703125" style="825" customWidth="1"/>
    <col min="5637" max="5637" width="10.5703125" style="825" customWidth="1"/>
    <col min="5638" max="5638" width="9.85546875" style="825" customWidth="1"/>
    <col min="5639" max="5639" width="12.7109375" style="825" customWidth="1"/>
    <col min="5640" max="5888" width="9.140625" style="825"/>
    <col min="5889" max="5889" width="4.28515625" style="825" customWidth="1"/>
    <col min="5890" max="5890" width="14.42578125" style="825" customWidth="1"/>
    <col min="5891" max="5891" width="38.28515625" style="825" customWidth="1"/>
    <col min="5892" max="5892" width="4.5703125" style="825" customWidth="1"/>
    <col min="5893" max="5893" width="10.5703125" style="825" customWidth="1"/>
    <col min="5894" max="5894" width="9.85546875" style="825" customWidth="1"/>
    <col min="5895" max="5895" width="12.7109375" style="825" customWidth="1"/>
    <col min="5896" max="6144" width="9.140625" style="825"/>
    <col min="6145" max="6145" width="4.28515625" style="825" customWidth="1"/>
    <col min="6146" max="6146" width="14.42578125" style="825" customWidth="1"/>
    <col min="6147" max="6147" width="38.28515625" style="825" customWidth="1"/>
    <col min="6148" max="6148" width="4.5703125" style="825" customWidth="1"/>
    <col min="6149" max="6149" width="10.5703125" style="825" customWidth="1"/>
    <col min="6150" max="6150" width="9.85546875" style="825" customWidth="1"/>
    <col min="6151" max="6151" width="12.7109375" style="825" customWidth="1"/>
    <col min="6152" max="6400" width="9.140625" style="825"/>
    <col min="6401" max="6401" width="4.28515625" style="825" customWidth="1"/>
    <col min="6402" max="6402" width="14.42578125" style="825" customWidth="1"/>
    <col min="6403" max="6403" width="38.28515625" style="825" customWidth="1"/>
    <col min="6404" max="6404" width="4.5703125" style="825" customWidth="1"/>
    <col min="6405" max="6405" width="10.5703125" style="825" customWidth="1"/>
    <col min="6406" max="6406" width="9.85546875" style="825" customWidth="1"/>
    <col min="6407" max="6407" width="12.7109375" style="825" customWidth="1"/>
    <col min="6408" max="6656" width="9.140625" style="825"/>
    <col min="6657" max="6657" width="4.28515625" style="825" customWidth="1"/>
    <col min="6658" max="6658" width="14.42578125" style="825" customWidth="1"/>
    <col min="6659" max="6659" width="38.28515625" style="825" customWidth="1"/>
    <col min="6660" max="6660" width="4.5703125" style="825" customWidth="1"/>
    <col min="6661" max="6661" width="10.5703125" style="825" customWidth="1"/>
    <col min="6662" max="6662" width="9.85546875" style="825" customWidth="1"/>
    <col min="6663" max="6663" width="12.7109375" style="825" customWidth="1"/>
    <col min="6664" max="6912" width="9.140625" style="825"/>
    <col min="6913" max="6913" width="4.28515625" style="825" customWidth="1"/>
    <col min="6914" max="6914" width="14.42578125" style="825" customWidth="1"/>
    <col min="6915" max="6915" width="38.28515625" style="825" customWidth="1"/>
    <col min="6916" max="6916" width="4.5703125" style="825" customWidth="1"/>
    <col min="6917" max="6917" width="10.5703125" style="825" customWidth="1"/>
    <col min="6918" max="6918" width="9.85546875" style="825" customWidth="1"/>
    <col min="6919" max="6919" width="12.7109375" style="825" customWidth="1"/>
    <col min="6920" max="7168" width="9.140625" style="825"/>
    <col min="7169" max="7169" width="4.28515625" style="825" customWidth="1"/>
    <col min="7170" max="7170" width="14.42578125" style="825" customWidth="1"/>
    <col min="7171" max="7171" width="38.28515625" style="825" customWidth="1"/>
    <col min="7172" max="7172" width="4.5703125" style="825" customWidth="1"/>
    <col min="7173" max="7173" width="10.5703125" style="825" customWidth="1"/>
    <col min="7174" max="7174" width="9.85546875" style="825" customWidth="1"/>
    <col min="7175" max="7175" width="12.7109375" style="825" customWidth="1"/>
    <col min="7176" max="7424" width="9.140625" style="825"/>
    <col min="7425" max="7425" width="4.28515625" style="825" customWidth="1"/>
    <col min="7426" max="7426" width="14.42578125" style="825" customWidth="1"/>
    <col min="7427" max="7427" width="38.28515625" style="825" customWidth="1"/>
    <col min="7428" max="7428" width="4.5703125" style="825" customWidth="1"/>
    <col min="7429" max="7429" width="10.5703125" style="825" customWidth="1"/>
    <col min="7430" max="7430" width="9.85546875" style="825" customWidth="1"/>
    <col min="7431" max="7431" width="12.7109375" style="825" customWidth="1"/>
    <col min="7432" max="7680" width="9.140625" style="825"/>
    <col min="7681" max="7681" width="4.28515625" style="825" customWidth="1"/>
    <col min="7682" max="7682" width="14.42578125" style="825" customWidth="1"/>
    <col min="7683" max="7683" width="38.28515625" style="825" customWidth="1"/>
    <col min="7684" max="7684" width="4.5703125" style="825" customWidth="1"/>
    <col min="7685" max="7685" width="10.5703125" style="825" customWidth="1"/>
    <col min="7686" max="7686" width="9.85546875" style="825" customWidth="1"/>
    <col min="7687" max="7687" width="12.7109375" style="825" customWidth="1"/>
    <col min="7688" max="7936" width="9.140625" style="825"/>
    <col min="7937" max="7937" width="4.28515625" style="825" customWidth="1"/>
    <col min="7938" max="7938" width="14.42578125" style="825" customWidth="1"/>
    <col min="7939" max="7939" width="38.28515625" style="825" customWidth="1"/>
    <col min="7940" max="7940" width="4.5703125" style="825" customWidth="1"/>
    <col min="7941" max="7941" width="10.5703125" style="825" customWidth="1"/>
    <col min="7942" max="7942" width="9.85546875" style="825" customWidth="1"/>
    <col min="7943" max="7943" width="12.7109375" style="825" customWidth="1"/>
    <col min="7944" max="8192" width="9.140625" style="825"/>
    <col min="8193" max="8193" width="4.28515625" style="825" customWidth="1"/>
    <col min="8194" max="8194" width="14.42578125" style="825" customWidth="1"/>
    <col min="8195" max="8195" width="38.28515625" style="825" customWidth="1"/>
    <col min="8196" max="8196" width="4.5703125" style="825" customWidth="1"/>
    <col min="8197" max="8197" width="10.5703125" style="825" customWidth="1"/>
    <col min="8198" max="8198" width="9.85546875" style="825" customWidth="1"/>
    <col min="8199" max="8199" width="12.7109375" style="825" customWidth="1"/>
    <col min="8200" max="8448" width="9.140625" style="825"/>
    <col min="8449" max="8449" width="4.28515625" style="825" customWidth="1"/>
    <col min="8450" max="8450" width="14.42578125" style="825" customWidth="1"/>
    <col min="8451" max="8451" width="38.28515625" style="825" customWidth="1"/>
    <col min="8452" max="8452" width="4.5703125" style="825" customWidth="1"/>
    <col min="8453" max="8453" width="10.5703125" style="825" customWidth="1"/>
    <col min="8454" max="8454" width="9.85546875" style="825" customWidth="1"/>
    <col min="8455" max="8455" width="12.7109375" style="825" customWidth="1"/>
    <col min="8456" max="8704" width="9.140625" style="825"/>
    <col min="8705" max="8705" width="4.28515625" style="825" customWidth="1"/>
    <col min="8706" max="8706" width="14.42578125" style="825" customWidth="1"/>
    <col min="8707" max="8707" width="38.28515625" style="825" customWidth="1"/>
    <col min="8708" max="8708" width="4.5703125" style="825" customWidth="1"/>
    <col min="8709" max="8709" width="10.5703125" style="825" customWidth="1"/>
    <col min="8710" max="8710" width="9.85546875" style="825" customWidth="1"/>
    <col min="8711" max="8711" width="12.7109375" style="825" customWidth="1"/>
    <col min="8712" max="8960" width="9.140625" style="825"/>
    <col min="8961" max="8961" width="4.28515625" style="825" customWidth="1"/>
    <col min="8962" max="8962" width="14.42578125" style="825" customWidth="1"/>
    <col min="8963" max="8963" width="38.28515625" style="825" customWidth="1"/>
    <col min="8964" max="8964" width="4.5703125" style="825" customWidth="1"/>
    <col min="8965" max="8965" width="10.5703125" style="825" customWidth="1"/>
    <col min="8966" max="8966" width="9.85546875" style="825" customWidth="1"/>
    <col min="8967" max="8967" width="12.7109375" style="825" customWidth="1"/>
    <col min="8968" max="9216" width="9.140625" style="825"/>
    <col min="9217" max="9217" width="4.28515625" style="825" customWidth="1"/>
    <col min="9218" max="9218" width="14.42578125" style="825" customWidth="1"/>
    <col min="9219" max="9219" width="38.28515625" style="825" customWidth="1"/>
    <col min="9220" max="9220" width="4.5703125" style="825" customWidth="1"/>
    <col min="9221" max="9221" width="10.5703125" style="825" customWidth="1"/>
    <col min="9222" max="9222" width="9.85546875" style="825" customWidth="1"/>
    <col min="9223" max="9223" width="12.7109375" style="825" customWidth="1"/>
    <col min="9224" max="9472" width="9.140625" style="825"/>
    <col min="9473" max="9473" width="4.28515625" style="825" customWidth="1"/>
    <col min="9474" max="9474" width="14.42578125" style="825" customWidth="1"/>
    <col min="9475" max="9475" width="38.28515625" style="825" customWidth="1"/>
    <col min="9476" max="9476" width="4.5703125" style="825" customWidth="1"/>
    <col min="9477" max="9477" width="10.5703125" style="825" customWidth="1"/>
    <col min="9478" max="9478" width="9.85546875" style="825" customWidth="1"/>
    <col min="9479" max="9479" width="12.7109375" style="825" customWidth="1"/>
    <col min="9480" max="9728" width="9.140625" style="825"/>
    <col min="9729" max="9729" width="4.28515625" style="825" customWidth="1"/>
    <col min="9730" max="9730" width="14.42578125" style="825" customWidth="1"/>
    <col min="9731" max="9731" width="38.28515625" style="825" customWidth="1"/>
    <col min="9732" max="9732" width="4.5703125" style="825" customWidth="1"/>
    <col min="9733" max="9733" width="10.5703125" style="825" customWidth="1"/>
    <col min="9734" max="9734" width="9.85546875" style="825" customWidth="1"/>
    <col min="9735" max="9735" width="12.7109375" style="825" customWidth="1"/>
    <col min="9736" max="9984" width="9.140625" style="825"/>
    <col min="9985" max="9985" width="4.28515625" style="825" customWidth="1"/>
    <col min="9986" max="9986" width="14.42578125" style="825" customWidth="1"/>
    <col min="9987" max="9987" width="38.28515625" style="825" customWidth="1"/>
    <col min="9988" max="9988" width="4.5703125" style="825" customWidth="1"/>
    <col min="9989" max="9989" width="10.5703125" style="825" customWidth="1"/>
    <col min="9990" max="9990" width="9.85546875" style="825" customWidth="1"/>
    <col min="9991" max="9991" width="12.7109375" style="825" customWidth="1"/>
    <col min="9992" max="10240" width="9.140625" style="825"/>
    <col min="10241" max="10241" width="4.28515625" style="825" customWidth="1"/>
    <col min="10242" max="10242" width="14.42578125" style="825" customWidth="1"/>
    <col min="10243" max="10243" width="38.28515625" style="825" customWidth="1"/>
    <col min="10244" max="10244" width="4.5703125" style="825" customWidth="1"/>
    <col min="10245" max="10245" width="10.5703125" style="825" customWidth="1"/>
    <col min="10246" max="10246" width="9.85546875" style="825" customWidth="1"/>
    <col min="10247" max="10247" width="12.7109375" style="825" customWidth="1"/>
    <col min="10248" max="10496" width="9.140625" style="825"/>
    <col min="10497" max="10497" width="4.28515625" style="825" customWidth="1"/>
    <col min="10498" max="10498" width="14.42578125" style="825" customWidth="1"/>
    <col min="10499" max="10499" width="38.28515625" style="825" customWidth="1"/>
    <col min="10500" max="10500" width="4.5703125" style="825" customWidth="1"/>
    <col min="10501" max="10501" width="10.5703125" style="825" customWidth="1"/>
    <col min="10502" max="10502" width="9.85546875" style="825" customWidth="1"/>
    <col min="10503" max="10503" width="12.7109375" style="825" customWidth="1"/>
    <col min="10504" max="10752" width="9.140625" style="825"/>
    <col min="10753" max="10753" width="4.28515625" style="825" customWidth="1"/>
    <col min="10754" max="10754" width="14.42578125" style="825" customWidth="1"/>
    <col min="10755" max="10755" width="38.28515625" style="825" customWidth="1"/>
    <col min="10756" max="10756" width="4.5703125" style="825" customWidth="1"/>
    <col min="10757" max="10757" width="10.5703125" style="825" customWidth="1"/>
    <col min="10758" max="10758" width="9.85546875" style="825" customWidth="1"/>
    <col min="10759" max="10759" width="12.7109375" style="825" customWidth="1"/>
    <col min="10760" max="11008" width="9.140625" style="825"/>
    <col min="11009" max="11009" width="4.28515625" style="825" customWidth="1"/>
    <col min="11010" max="11010" width="14.42578125" style="825" customWidth="1"/>
    <col min="11011" max="11011" width="38.28515625" style="825" customWidth="1"/>
    <col min="11012" max="11012" width="4.5703125" style="825" customWidth="1"/>
    <col min="11013" max="11013" width="10.5703125" style="825" customWidth="1"/>
    <col min="11014" max="11014" width="9.85546875" style="825" customWidth="1"/>
    <col min="11015" max="11015" width="12.7109375" style="825" customWidth="1"/>
    <col min="11016" max="11264" width="9.140625" style="825"/>
    <col min="11265" max="11265" width="4.28515625" style="825" customWidth="1"/>
    <col min="11266" max="11266" width="14.42578125" style="825" customWidth="1"/>
    <col min="11267" max="11267" width="38.28515625" style="825" customWidth="1"/>
    <col min="11268" max="11268" width="4.5703125" style="825" customWidth="1"/>
    <col min="11269" max="11269" width="10.5703125" style="825" customWidth="1"/>
    <col min="11270" max="11270" width="9.85546875" style="825" customWidth="1"/>
    <col min="11271" max="11271" width="12.7109375" style="825" customWidth="1"/>
    <col min="11272" max="11520" width="9.140625" style="825"/>
    <col min="11521" max="11521" width="4.28515625" style="825" customWidth="1"/>
    <col min="11522" max="11522" width="14.42578125" style="825" customWidth="1"/>
    <col min="11523" max="11523" width="38.28515625" style="825" customWidth="1"/>
    <col min="11524" max="11524" width="4.5703125" style="825" customWidth="1"/>
    <col min="11525" max="11525" width="10.5703125" style="825" customWidth="1"/>
    <col min="11526" max="11526" width="9.85546875" style="825" customWidth="1"/>
    <col min="11527" max="11527" width="12.7109375" style="825" customWidth="1"/>
    <col min="11528" max="11776" width="9.140625" style="825"/>
    <col min="11777" max="11777" width="4.28515625" style="825" customWidth="1"/>
    <col min="11778" max="11778" width="14.42578125" style="825" customWidth="1"/>
    <col min="11779" max="11779" width="38.28515625" style="825" customWidth="1"/>
    <col min="11780" max="11780" width="4.5703125" style="825" customWidth="1"/>
    <col min="11781" max="11781" width="10.5703125" style="825" customWidth="1"/>
    <col min="11782" max="11782" width="9.85546875" style="825" customWidth="1"/>
    <col min="11783" max="11783" width="12.7109375" style="825" customWidth="1"/>
    <col min="11784" max="12032" width="9.140625" style="825"/>
    <col min="12033" max="12033" width="4.28515625" style="825" customWidth="1"/>
    <col min="12034" max="12034" width="14.42578125" style="825" customWidth="1"/>
    <col min="12035" max="12035" width="38.28515625" style="825" customWidth="1"/>
    <col min="12036" max="12036" width="4.5703125" style="825" customWidth="1"/>
    <col min="12037" max="12037" width="10.5703125" style="825" customWidth="1"/>
    <col min="12038" max="12038" width="9.85546875" style="825" customWidth="1"/>
    <col min="12039" max="12039" width="12.7109375" style="825" customWidth="1"/>
    <col min="12040" max="12288" width="9.140625" style="825"/>
    <col min="12289" max="12289" width="4.28515625" style="825" customWidth="1"/>
    <col min="12290" max="12290" width="14.42578125" style="825" customWidth="1"/>
    <col min="12291" max="12291" width="38.28515625" style="825" customWidth="1"/>
    <col min="12292" max="12292" width="4.5703125" style="825" customWidth="1"/>
    <col min="12293" max="12293" width="10.5703125" style="825" customWidth="1"/>
    <col min="12294" max="12294" width="9.85546875" style="825" customWidth="1"/>
    <col min="12295" max="12295" width="12.7109375" style="825" customWidth="1"/>
    <col min="12296" max="12544" width="9.140625" style="825"/>
    <col min="12545" max="12545" width="4.28515625" style="825" customWidth="1"/>
    <col min="12546" max="12546" width="14.42578125" style="825" customWidth="1"/>
    <col min="12547" max="12547" width="38.28515625" style="825" customWidth="1"/>
    <col min="12548" max="12548" width="4.5703125" style="825" customWidth="1"/>
    <col min="12549" max="12549" width="10.5703125" style="825" customWidth="1"/>
    <col min="12550" max="12550" width="9.85546875" style="825" customWidth="1"/>
    <col min="12551" max="12551" width="12.7109375" style="825" customWidth="1"/>
    <col min="12552" max="12800" width="9.140625" style="825"/>
    <col min="12801" max="12801" width="4.28515625" style="825" customWidth="1"/>
    <col min="12802" max="12802" width="14.42578125" style="825" customWidth="1"/>
    <col min="12803" max="12803" width="38.28515625" style="825" customWidth="1"/>
    <col min="12804" max="12804" width="4.5703125" style="825" customWidth="1"/>
    <col min="12805" max="12805" width="10.5703125" style="825" customWidth="1"/>
    <col min="12806" max="12806" width="9.85546875" style="825" customWidth="1"/>
    <col min="12807" max="12807" width="12.7109375" style="825" customWidth="1"/>
    <col min="12808" max="13056" width="9.140625" style="825"/>
    <col min="13057" max="13057" width="4.28515625" style="825" customWidth="1"/>
    <col min="13058" max="13058" width="14.42578125" style="825" customWidth="1"/>
    <col min="13059" max="13059" width="38.28515625" style="825" customWidth="1"/>
    <col min="13060" max="13060" width="4.5703125" style="825" customWidth="1"/>
    <col min="13061" max="13061" width="10.5703125" style="825" customWidth="1"/>
    <col min="13062" max="13062" width="9.85546875" style="825" customWidth="1"/>
    <col min="13063" max="13063" width="12.7109375" style="825" customWidth="1"/>
    <col min="13064" max="13312" width="9.140625" style="825"/>
    <col min="13313" max="13313" width="4.28515625" style="825" customWidth="1"/>
    <col min="13314" max="13314" width="14.42578125" style="825" customWidth="1"/>
    <col min="13315" max="13315" width="38.28515625" style="825" customWidth="1"/>
    <col min="13316" max="13316" width="4.5703125" style="825" customWidth="1"/>
    <col min="13317" max="13317" width="10.5703125" style="825" customWidth="1"/>
    <col min="13318" max="13318" width="9.85546875" style="825" customWidth="1"/>
    <col min="13319" max="13319" width="12.7109375" style="825" customWidth="1"/>
    <col min="13320" max="13568" width="9.140625" style="825"/>
    <col min="13569" max="13569" width="4.28515625" style="825" customWidth="1"/>
    <col min="13570" max="13570" width="14.42578125" style="825" customWidth="1"/>
    <col min="13571" max="13571" width="38.28515625" style="825" customWidth="1"/>
    <col min="13572" max="13572" width="4.5703125" style="825" customWidth="1"/>
    <col min="13573" max="13573" width="10.5703125" style="825" customWidth="1"/>
    <col min="13574" max="13574" width="9.85546875" style="825" customWidth="1"/>
    <col min="13575" max="13575" width="12.7109375" style="825" customWidth="1"/>
    <col min="13576" max="13824" width="9.140625" style="825"/>
    <col min="13825" max="13825" width="4.28515625" style="825" customWidth="1"/>
    <col min="13826" max="13826" width="14.42578125" style="825" customWidth="1"/>
    <col min="13827" max="13827" width="38.28515625" style="825" customWidth="1"/>
    <col min="13828" max="13828" width="4.5703125" style="825" customWidth="1"/>
    <col min="13829" max="13829" width="10.5703125" style="825" customWidth="1"/>
    <col min="13830" max="13830" width="9.85546875" style="825" customWidth="1"/>
    <col min="13831" max="13831" width="12.7109375" style="825" customWidth="1"/>
    <col min="13832" max="14080" width="9.140625" style="825"/>
    <col min="14081" max="14081" width="4.28515625" style="825" customWidth="1"/>
    <col min="14082" max="14082" width="14.42578125" style="825" customWidth="1"/>
    <col min="14083" max="14083" width="38.28515625" style="825" customWidth="1"/>
    <col min="14084" max="14084" width="4.5703125" style="825" customWidth="1"/>
    <col min="14085" max="14085" width="10.5703125" style="825" customWidth="1"/>
    <col min="14086" max="14086" width="9.85546875" style="825" customWidth="1"/>
    <col min="14087" max="14087" width="12.7109375" style="825" customWidth="1"/>
    <col min="14088" max="14336" width="9.140625" style="825"/>
    <col min="14337" max="14337" width="4.28515625" style="825" customWidth="1"/>
    <col min="14338" max="14338" width="14.42578125" style="825" customWidth="1"/>
    <col min="14339" max="14339" width="38.28515625" style="825" customWidth="1"/>
    <col min="14340" max="14340" width="4.5703125" style="825" customWidth="1"/>
    <col min="14341" max="14341" width="10.5703125" style="825" customWidth="1"/>
    <col min="14342" max="14342" width="9.85546875" style="825" customWidth="1"/>
    <col min="14343" max="14343" width="12.7109375" style="825" customWidth="1"/>
    <col min="14344" max="14592" width="9.140625" style="825"/>
    <col min="14593" max="14593" width="4.28515625" style="825" customWidth="1"/>
    <col min="14594" max="14594" width="14.42578125" style="825" customWidth="1"/>
    <col min="14595" max="14595" width="38.28515625" style="825" customWidth="1"/>
    <col min="14596" max="14596" width="4.5703125" style="825" customWidth="1"/>
    <col min="14597" max="14597" width="10.5703125" style="825" customWidth="1"/>
    <col min="14598" max="14598" width="9.85546875" style="825" customWidth="1"/>
    <col min="14599" max="14599" width="12.7109375" style="825" customWidth="1"/>
    <col min="14600" max="14848" width="9.140625" style="825"/>
    <col min="14849" max="14849" width="4.28515625" style="825" customWidth="1"/>
    <col min="14850" max="14850" width="14.42578125" style="825" customWidth="1"/>
    <col min="14851" max="14851" width="38.28515625" style="825" customWidth="1"/>
    <col min="14852" max="14852" width="4.5703125" style="825" customWidth="1"/>
    <col min="14853" max="14853" width="10.5703125" style="825" customWidth="1"/>
    <col min="14854" max="14854" width="9.85546875" style="825" customWidth="1"/>
    <col min="14855" max="14855" width="12.7109375" style="825" customWidth="1"/>
    <col min="14856" max="15104" width="9.140625" style="825"/>
    <col min="15105" max="15105" width="4.28515625" style="825" customWidth="1"/>
    <col min="15106" max="15106" width="14.42578125" style="825" customWidth="1"/>
    <col min="15107" max="15107" width="38.28515625" style="825" customWidth="1"/>
    <col min="15108" max="15108" width="4.5703125" style="825" customWidth="1"/>
    <col min="15109" max="15109" width="10.5703125" style="825" customWidth="1"/>
    <col min="15110" max="15110" width="9.85546875" style="825" customWidth="1"/>
    <col min="15111" max="15111" width="12.7109375" style="825" customWidth="1"/>
    <col min="15112" max="15360" width="9.140625" style="825"/>
    <col min="15361" max="15361" width="4.28515625" style="825" customWidth="1"/>
    <col min="15362" max="15362" width="14.42578125" style="825" customWidth="1"/>
    <col min="15363" max="15363" width="38.28515625" style="825" customWidth="1"/>
    <col min="15364" max="15364" width="4.5703125" style="825" customWidth="1"/>
    <col min="15365" max="15365" width="10.5703125" style="825" customWidth="1"/>
    <col min="15366" max="15366" width="9.85546875" style="825" customWidth="1"/>
    <col min="15367" max="15367" width="12.7109375" style="825" customWidth="1"/>
    <col min="15368" max="15616" width="9.140625" style="825"/>
    <col min="15617" max="15617" width="4.28515625" style="825" customWidth="1"/>
    <col min="15618" max="15618" width="14.42578125" style="825" customWidth="1"/>
    <col min="15619" max="15619" width="38.28515625" style="825" customWidth="1"/>
    <col min="15620" max="15620" width="4.5703125" style="825" customWidth="1"/>
    <col min="15621" max="15621" width="10.5703125" style="825" customWidth="1"/>
    <col min="15622" max="15622" width="9.85546875" style="825" customWidth="1"/>
    <col min="15623" max="15623" width="12.7109375" style="825" customWidth="1"/>
    <col min="15624" max="15872" width="9.140625" style="825"/>
    <col min="15873" max="15873" width="4.28515625" style="825" customWidth="1"/>
    <col min="15874" max="15874" width="14.42578125" style="825" customWidth="1"/>
    <col min="15875" max="15875" width="38.28515625" style="825" customWidth="1"/>
    <col min="15876" max="15876" width="4.5703125" style="825" customWidth="1"/>
    <col min="15877" max="15877" width="10.5703125" style="825" customWidth="1"/>
    <col min="15878" max="15878" width="9.85546875" style="825" customWidth="1"/>
    <col min="15879" max="15879" width="12.7109375" style="825" customWidth="1"/>
    <col min="15880" max="16128" width="9.140625" style="825"/>
    <col min="16129" max="16129" width="4.28515625" style="825" customWidth="1"/>
    <col min="16130" max="16130" width="14.42578125" style="825" customWidth="1"/>
    <col min="16131" max="16131" width="38.28515625" style="825" customWidth="1"/>
    <col min="16132" max="16132" width="4.5703125" style="825" customWidth="1"/>
    <col min="16133" max="16133" width="10.5703125" style="825" customWidth="1"/>
    <col min="16134" max="16134" width="9.85546875" style="825" customWidth="1"/>
    <col min="16135" max="16135" width="12.7109375" style="825" customWidth="1"/>
    <col min="16136" max="16384" width="9.140625" style="825"/>
  </cols>
  <sheetData>
    <row r="1" spans="1:7" ht="15.75">
      <c r="A1" s="1345" t="s">
        <v>80</v>
      </c>
      <c r="B1" s="1345"/>
      <c r="C1" s="1346"/>
      <c r="D1" s="1345"/>
      <c r="E1" s="1345"/>
      <c r="F1" s="1345"/>
      <c r="G1" s="1345"/>
    </row>
    <row r="2" spans="1:7" ht="24.95" customHeight="1">
      <c r="A2" s="826" t="s">
        <v>1255</v>
      </c>
      <c r="B2" s="827"/>
      <c r="C2" s="1347"/>
      <c r="D2" s="1347"/>
      <c r="E2" s="1347"/>
      <c r="F2" s="1347"/>
      <c r="G2" s="1348"/>
    </row>
    <row r="3" spans="1:7" ht="24.95" hidden="1" customHeight="1">
      <c r="A3" s="826" t="s">
        <v>82</v>
      </c>
      <c r="B3" s="827"/>
      <c r="C3" s="1347"/>
      <c r="D3" s="1347"/>
      <c r="E3" s="1347"/>
      <c r="F3" s="1347"/>
      <c r="G3" s="1348"/>
    </row>
    <row r="4" spans="1:7" ht="24.95" hidden="1" customHeight="1">
      <c r="A4" s="826" t="s">
        <v>83</v>
      </c>
      <c r="B4" s="827"/>
      <c r="C4" s="1347"/>
      <c r="D4" s="1347"/>
      <c r="E4" s="1347"/>
      <c r="F4" s="1347"/>
      <c r="G4" s="1348"/>
    </row>
    <row r="5" spans="1:7" hidden="1">
      <c r="B5" s="828"/>
      <c r="C5" s="829"/>
      <c r="D5" s="830"/>
    </row>
  </sheetData>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CE,Tučné"RTS Stavitel +,  © RTS, a.s.&amp;R&amp;"Arial,Obyčejné"Strana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ColWidth="8.85546875" defaultRowHeight="12.75"/>
  <cols>
    <col min="1" max="16384" width="8.85546875" style="698"/>
  </cols>
  <sheetData>
    <row r="1" spans="1:7">
      <c r="A1" s="697" t="s">
        <v>20</v>
      </c>
    </row>
    <row r="2" spans="1:7" ht="57.75" customHeight="1">
      <c r="A2" s="1349" t="s">
        <v>21</v>
      </c>
      <c r="B2" s="1349"/>
      <c r="C2" s="1349"/>
      <c r="D2" s="1349"/>
      <c r="E2" s="1349"/>
      <c r="F2" s="1349"/>
      <c r="G2" s="1349"/>
    </row>
  </sheetData>
  <mergeCells count="1">
    <mergeCell ref="A2:G2"/>
  </mergeCell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5"/>
  <sheetViews>
    <sheetView workbookViewId="0">
      <pane ySplit="7" topLeftCell="A8" activePane="bottomLeft" state="frozen"/>
      <selection pane="bottomLeft" activeCell="I8" sqref="I8"/>
    </sheetView>
  </sheetViews>
  <sheetFormatPr defaultColWidth="9.28515625" defaultRowHeight="12.75"/>
  <cols>
    <col min="1" max="1" width="4.28515625" style="137" customWidth="1"/>
    <col min="2" max="2" width="14.42578125" style="137" customWidth="1"/>
    <col min="3" max="3" width="38.28515625" style="143" customWidth="1"/>
    <col min="4" max="4" width="4.5703125" style="137" customWidth="1"/>
    <col min="5" max="5" width="10.5703125" style="137" customWidth="1"/>
    <col min="6" max="6" width="9.7109375" style="137" customWidth="1"/>
    <col min="7" max="7" width="12.7109375" style="137" customWidth="1"/>
    <col min="8" max="256" width="9.28515625" style="137"/>
    <col min="257" max="257" width="4.28515625" style="137" customWidth="1"/>
    <col min="258" max="258" width="14.42578125" style="137" customWidth="1"/>
    <col min="259" max="259" width="38.28515625" style="137" customWidth="1"/>
    <col min="260" max="260" width="4.5703125" style="137" customWidth="1"/>
    <col min="261" max="261" width="10.5703125" style="137" customWidth="1"/>
    <col min="262" max="262" width="9.7109375" style="137" customWidth="1"/>
    <col min="263" max="263" width="12.7109375" style="137" customWidth="1"/>
    <col min="264" max="512" width="9.28515625" style="137"/>
    <col min="513" max="513" width="4.28515625" style="137" customWidth="1"/>
    <col min="514" max="514" width="14.42578125" style="137" customWidth="1"/>
    <col min="515" max="515" width="38.28515625" style="137" customWidth="1"/>
    <col min="516" max="516" width="4.5703125" style="137" customWidth="1"/>
    <col min="517" max="517" width="10.5703125" style="137" customWidth="1"/>
    <col min="518" max="518" width="9.7109375" style="137" customWidth="1"/>
    <col min="519" max="519" width="12.7109375" style="137" customWidth="1"/>
    <col min="520" max="768" width="9.28515625" style="137"/>
    <col min="769" max="769" width="4.28515625" style="137" customWidth="1"/>
    <col min="770" max="770" width="14.42578125" style="137" customWidth="1"/>
    <col min="771" max="771" width="38.28515625" style="137" customWidth="1"/>
    <col min="772" max="772" width="4.5703125" style="137" customWidth="1"/>
    <col min="773" max="773" width="10.5703125" style="137" customWidth="1"/>
    <col min="774" max="774" width="9.7109375" style="137" customWidth="1"/>
    <col min="775" max="775" width="12.7109375" style="137" customWidth="1"/>
    <col min="776" max="1024" width="9.28515625" style="137"/>
    <col min="1025" max="1025" width="4.28515625" style="137" customWidth="1"/>
    <col min="1026" max="1026" width="14.42578125" style="137" customWidth="1"/>
    <col min="1027" max="1027" width="38.28515625" style="137" customWidth="1"/>
    <col min="1028" max="1028" width="4.5703125" style="137" customWidth="1"/>
    <col min="1029" max="1029" width="10.5703125" style="137" customWidth="1"/>
    <col min="1030" max="1030" width="9.7109375" style="137" customWidth="1"/>
    <col min="1031" max="1031" width="12.7109375" style="137" customWidth="1"/>
    <col min="1032" max="1280" width="9.28515625" style="137"/>
    <col min="1281" max="1281" width="4.28515625" style="137" customWidth="1"/>
    <col min="1282" max="1282" width="14.42578125" style="137" customWidth="1"/>
    <col min="1283" max="1283" width="38.28515625" style="137" customWidth="1"/>
    <col min="1284" max="1284" width="4.5703125" style="137" customWidth="1"/>
    <col min="1285" max="1285" width="10.5703125" style="137" customWidth="1"/>
    <col min="1286" max="1286" width="9.7109375" style="137" customWidth="1"/>
    <col min="1287" max="1287" width="12.7109375" style="137" customWidth="1"/>
    <col min="1288" max="1536" width="9.28515625" style="137"/>
    <col min="1537" max="1537" width="4.28515625" style="137" customWidth="1"/>
    <col min="1538" max="1538" width="14.42578125" style="137" customWidth="1"/>
    <col min="1539" max="1539" width="38.28515625" style="137" customWidth="1"/>
    <col min="1540" max="1540" width="4.5703125" style="137" customWidth="1"/>
    <col min="1541" max="1541" width="10.5703125" style="137" customWidth="1"/>
    <col min="1542" max="1542" width="9.7109375" style="137" customWidth="1"/>
    <col min="1543" max="1543" width="12.7109375" style="137" customWidth="1"/>
    <col min="1544" max="1792" width="9.28515625" style="137"/>
    <col min="1793" max="1793" width="4.28515625" style="137" customWidth="1"/>
    <col min="1794" max="1794" width="14.42578125" style="137" customWidth="1"/>
    <col min="1795" max="1795" width="38.28515625" style="137" customWidth="1"/>
    <col min="1796" max="1796" width="4.5703125" style="137" customWidth="1"/>
    <col min="1797" max="1797" width="10.5703125" style="137" customWidth="1"/>
    <col min="1798" max="1798" width="9.7109375" style="137" customWidth="1"/>
    <col min="1799" max="1799" width="12.7109375" style="137" customWidth="1"/>
    <col min="1800" max="2048" width="9.28515625" style="137"/>
    <col min="2049" max="2049" width="4.28515625" style="137" customWidth="1"/>
    <col min="2050" max="2050" width="14.42578125" style="137" customWidth="1"/>
    <col min="2051" max="2051" width="38.28515625" style="137" customWidth="1"/>
    <col min="2052" max="2052" width="4.5703125" style="137" customWidth="1"/>
    <col min="2053" max="2053" width="10.5703125" style="137" customWidth="1"/>
    <col min="2054" max="2054" width="9.7109375" style="137" customWidth="1"/>
    <col min="2055" max="2055" width="12.7109375" style="137" customWidth="1"/>
    <col min="2056" max="2304" width="9.28515625" style="137"/>
    <col min="2305" max="2305" width="4.28515625" style="137" customWidth="1"/>
    <col min="2306" max="2306" width="14.42578125" style="137" customWidth="1"/>
    <col min="2307" max="2307" width="38.28515625" style="137" customWidth="1"/>
    <col min="2308" max="2308" width="4.5703125" style="137" customWidth="1"/>
    <col min="2309" max="2309" width="10.5703125" style="137" customWidth="1"/>
    <col min="2310" max="2310" width="9.7109375" style="137" customWidth="1"/>
    <col min="2311" max="2311" width="12.7109375" style="137" customWidth="1"/>
    <col min="2312" max="2560" width="9.28515625" style="137"/>
    <col min="2561" max="2561" width="4.28515625" style="137" customWidth="1"/>
    <col min="2562" max="2562" width="14.42578125" style="137" customWidth="1"/>
    <col min="2563" max="2563" width="38.28515625" style="137" customWidth="1"/>
    <col min="2564" max="2564" width="4.5703125" style="137" customWidth="1"/>
    <col min="2565" max="2565" width="10.5703125" style="137" customWidth="1"/>
    <col min="2566" max="2566" width="9.7109375" style="137" customWidth="1"/>
    <col min="2567" max="2567" width="12.7109375" style="137" customWidth="1"/>
    <col min="2568" max="2816" width="9.28515625" style="137"/>
    <col min="2817" max="2817" width="4.28515625" style="137" customWidth="1"/>
    <col min="2818" max="2818" width="14.42578125" style="137" customWidth="1"/>
    <col min="2819" max="2819" width="38.28515625" style="137" customWidth="1"/>
    <col min="2820" max="2820" width="4.5703125" style="137" customWidth="1"/>
    <col min="2821" max="2821" width="10.5703125" style="137" customWidth="1"/>
    <col min="2822" max="2822" width="9.7109375" style="137" customWidth="1"/>
    <col min="2823" max="2823" width="12.7109375" style="137" customWidth="1"/>
    <col min="2824" max="3072" width="9.28515625" style="137"/>
    <col min="3073" max="3073" width="4.28515625" style="137" customWidth="1"/>
    <col min="3074" max="3074" width="14.42578125" style="137" customWidth="1"/>
    <col min="3075" max="3075" width="38.28515625" style="137" customWidth="1"/>
    <col min="3076" max="3076" width="4.5703125" style="137" customWidth="1"/>
    <col min="3077" max="3077" width="10.5703125" style="137" customWidth="1"/>
    <col min="3078" max="3078" width="9.7109375" style="137" customWidth="1"/>
    <col min="3079" max="3079" width="12.7109375" style="137" customWidth="1"/>
    <col min="3080" max="3328" width="9.28515625" style="137"/>
    <col min="3329" max="3329" width="4.28515625" style="137" customWidth="1"/>
    <col min="3330" max="3330" width="14.42578125" style="137" customWidth="1"/>
    <col min="3331" max="3331" width="38.28515625" style="137" customWidth="1"/>
    <col min="3332" max="3332" width="4.5703125" style="137" customWidth="1"/>
    <col min="3333" max="3333" width="10.5703125" style="137" customWidth="1"/>
    <col min="3334" max="3334" width="9.7109375" style="137" customWidth="1"/>
    <col min="3335" max="3335" width="12.7109375" style="137" customWidth="1"/>
    <col min="3336" max="3584" width="9.28515625" style="137"/>
    <col min="3585" max="3585" width="4.28515625" style="137" customWidth="1"/>
    <col min="3586" max="3586" width="14.42578125" style="137" customWidth="1"/>
    <col min="3587" max="3587" width="38.28515625" style="137" customWidth="1"/>
    <col min="3588" max="3588" width="4.5703125" style="137" customWidth="1"/>
    <col min="3589" max="3589" width="10.5703125" style="137" customWidth="1"/>
    <col min="3590" max="3590" width="9.7109375" style="137" customWidth="1"/>
    <col min="3591" max="3591" width="12.7109375" style="137" customWidth="1"/>
    <col min="3592" max="3840" width="9.28515625" style="137"/>
    <col min="3841" max="3841" width="4.28515625" style="137" customWidth="1"/>
    <col min="3842" max="3842" width="14.42578125" style="137" customWidth="1"/>
    <col min="3843" max="3843" width="38.28515625" style="137" customWidth="1"/>
    <col min="3844" max="3844" width="4.5703125" style="137" customWidth="1"/>
    <col min="3845" max="3845" width="10.5703125" style="137" customWidth="1"/>
    <col min="3846" max="3846" width="9.7109375" style="137" customWidth="1"/>
    <col min="3847" max="3847" width="12.7109375" style="137" customWidth="1"/>
    <col min="3848" max="4096" width="9.28515625" style="137"/>
    <col min="4097" max="4097" width="4.28515625" style="137" customWidth="1"/>
    <col min="4098" max="4098" width="14.42578125" style="137" customWidth="1"/>
    <col min="4099" max="4099" width="38.28515625" style="137" customWidth="1"/>
    <col min="4100" max="4100" width="4.5703125" style="137" customWidth="1"/>
    <col min="4101" max="4101" width="10.5703125" style="137" customWidth="1"/>
    <col min="4102" max="4102" width="9.7109375" style="137" customWidth="1"/>
    <col min="4103" max="4103" width="12.7109375" style="137" customWidth="1"/>
    <col min="4104" max="4352" width="9.28515625" style="137"/>
    <col min="4353" max="4353" width="4.28515625" style="137" customWidth="1"/>
    <col min="4354" max="4354" width="14.42578125" style="137" customWidth="1"/>
    <col min="4355" max="4355" width="38.28515625" style="137" customWidth="1"/>
    <col min="4356" max="4356" width="4.5703125" style="137" customWidth="1"/>
    <col min="4357" max="4357" width="10.5703125" style="137" customWidth="1"/>
    <col min="4358" max="4358" width="9.7109375" style="137" customWidth="1"/>
    <col min="4359" max="4359" width="12.7109375" style="137" customWidth="1"/>
    <col min="4360" max="4608" width="9.28515625" style="137"/>
    <col min="4609" max="4609" width="4.28515625" style="137" customWidth="1"/>
    <col min="4610" max="4610" width="14.42578125" style="137" customWidth="1"/>
    <col min="4611" max="4611" width="38.28515625" style="137" customWidth="1"/>
    <col min="4612" max="4612" width="4.5703125" style="137" customWidth="1"/>
    <col min="4613" max="4613" width="10.5703125" style="137" customWidth="1"/>
    <col min="4614" max="4614" width="9.7109375" style="137" customWidth="1"/>
    <col min="4615" max="4615" width="12.7109375" style="137" customWidth="1"/>
    <col min="4616" max="4864" width="9.28515625" style="137"/>
    <col min="4865" max="4865" width="4.28515625" style="137" customWidth="1"/>
    <col min="4866" max="4866" width="14.42578125" style="137" customWidth="1"/>
    <col min="4867" max="4867" width="38.28515625" style="137" customWidth="1"/>
    <col min="4868" max="4868" width="4.5703125" style="137" customWidth="1"/>
    <col min="4869" max="4869" width="10.5703125" style="137" customWidth="1"/>
    <col min="4870" max="4870" width="9.7109375" style="137" customWidth="1"/>
    <col min="4871" max="4871" width="12.7109375" style="137" customWidth="1"/>
    <col min="4872" max="5120" width="9.28515625" style="137"/>
    <col min="5121" max="5121" width="4.28515625" style="137" customWidth="1"/>
    <col min="5122" max="5122" width="14.42578125" style="137" customWidth="1"/>
    <col min="5123" max="5123" width="38.28515625" style="137" customWidth="1"/>
    <col min="5124" max="5124" width="4.5703125" style="137" customWidth="1"/>
    <col min="5125" max="5125" width="10.5703125" style="137" customWidth="1"/>
    <col min="5126" max="5126" width="9.7109375" style="137" customWidth="1"/>
    <col min="5127" max="5127" width="12.7109375" style="137" customWidth="1"/>
    <col min="5128" max="5376" width="9.28515625" style="137"/>
    <col min="5377" max="5377" width="4.28515625" style="137" customWidth="1"/>
    <col min="5378" max="5378" width="14.42578125" style="137" customWidth="1"/>
    <col min="5379" max="5379" width="38.28515625" style="137" customWidth="1"/>
    <col min="5380" max="5380" width="4.5703125" style="137" customWidth="1"/>
    <col min="5381" max="5381" width="10.5703125" style="137" customWidth="1"/>
    <col min="5382" max="5382" width="9.7109375" style="137" customWidth="1"/>
    <col min="5383" max="5383" width="12.7109375" style="137" customWidth="1"/>
    <col min="5384" max="5632" width="9.28515625" style="137"/>
    <col min="5633" max="5633" width="4.28515625" style="137" customWidth="1"/>
    <col min="5634" max="5634" width="14.42578125" style="137" customWidth="1"/>
    <col min="5635" max="5635" width="38.28515625" style="137" customWidth="1"/>
    <col min="5636" max="5636" width="4.5703125" style="137" customWidth="1"/>
    <col min="5637" max="5637" width="10.5703125" style="137" customWidth="1"/>
    <col min="5638" max="5638" width="9.7109375" style="137" customWidth="1"/>
    <col min="5639" max="5639" width="12.7109375" style="137" customWidth="1"/>
    <col min="5640" max="5888" width="9.28515625" style="137"/>
    <col min="5889" max="5889" width="4.28515625" style="137" customWidth="1"/>
    <col min="5890" max="5890" width="14.42578125" style="137" customWidth="1"/>
    <col min="5891" max="5891" width="38.28515625" style="137" customWidth="1"/>
    <col min="5892" max="5892" width="4.5703125" style="137" customWidth="1"/>
    <col min="5893" max="5893" width="10.5703125" style="137" customWidth="1"/>
    <col min="5894" max="5894" width="9.7109375" style="137" customWidth="1"/>
    <col min="5895" max="5895" width="12.7109375" style="137" customWidth="1"/>
    <col min="5896" max="6144" width="9.28515625" style="137"/>
    <col min="6145" max="6145" width="4.28515625" style="137" customWidth="1"/>
    <col min="6146" max="6146" width="14.42578125" style="137" customWidth="1"/>
    <col min="6147" max="6147" width="38.28515625" style="137" customWidth="1"/>
    <col min="6148" max="6148" width="4.5703125" style="137" customWidth="1"/>
    <col min="6149" max="6149" width="10.5703125" style="137" customWidth="1"/>
    <col min="6150" max="6150" width="9.7109375" style="137" customWidth="1"/>
    <col min="6151" max="6151" width="12.7109375" style="137" customWidth="1"/>
    <col min="6152" max="6400" width="9.28515625" style="137"/>
    <col min="6401" max="6401" width="4.28515625" style="137" customWidth="1"/>
    <col min="6402" max="6402" width="14.42578125" style="137" customWidth="1"/>
    <col min="6403" max="6403" width="38.28515625" style="137" customWidth="1"/>
    <col min="6404" max="6404" width="4.5703125" style="137" customWidth="1"/>
    <col min="6405" max="6405" width="10.5703125" style="137" customWidth="1"/>
    <col min="6406" max="6406" width="9.7109375" style="137" customWidth="1"/>
    <col min="6407" max="6407" width="12.7109375" style="137" customWidth="1"/>
    <col min="6408" max="6656" width="9.28515625" style="137"/>
    <col min="6657" max="6657" width="4.28515625" style="137" customWidth="1"/>
    <col min="6658" max="6658" width="14.42578125" style="137" customWidth="1"/>
    <col min="6659" max="6659" width="38.28515625" style="137" customWidth="1"/>
    <col min="6660" max="6660" width="4.5703125" style="137" customWidth="1"/>
    <col min="6661" max="6661" width="10.5703125" style="137" customWidth="1"/>
    <col min="6662" max="6662" width="9.7109375" style="137" customWidth="1"/>
    <col min="6663" max="6663" width="12.7109375" style="137" customWidth="1"/>
    <col min="6664" max="6912" width="9.28515625" style="137"/>
    <col min="6913" max="6913" width="4.28515625" style="137" customWidth="1"/>
    <col min="6914" max="6914" width="14.42578125" style="137" customWidth="1"/>
    <col min="6915" max="6915" width="38.28515625" style="137" customWidth="1"/>
    <col min="6916" max="6916" width="4.5703125" style="137" customWidth="1"/>
    <col min="6917" max="6917" width="10.5703125" style="137" customWidth="1"/>
    <col min="6918" max="6918" width="9.7109375" style="137" customWidth="1"/>
    <col min="6919" max="6919" width="12.7109375" style="137" customWidth="1"/>
    <col min="6920" max="7168" width="9.28515625" style="137"/>
    <col min="7169" max="7169" width="4.28515625" style="137" customWidth="1"/>
    <col min="7170" max="7170" width="14.42578125" style="137" customWidth="1"/>
    <col min="7171" max="7171" width="38.28515625" style="137" customWidth="1"/>
    <col min="7172" max="7172" width="4.5703125" style="137" customWidth="1"/>
    <col min="7173" max="7173" width="10.5703125" style="137" customWidth="1"/>
    <col min="7174" max="7174" width="9.7109375" style="137" customWidth="1"/>
    <col min="7175" max="7175" width="12.7109375" style="137" customWidth="1"/>
    <col min="7176" max="7424" width="9.28515625" style="137"/>
    <col min="7425" max="7425" width="4.28515625" style="137" customWidth="1"/>
    <col min="7426" max="7426" width="14.42578125" style="137" customWidth="1"/>
    <col min="7427" max="7427" width="38.28515625" style="137" customWidth="1"/>
    <col min="7428" max="7428" width="4.5703125" style="137" customWidth="1"/>
    <col min="7429" max="7429" width="10.5703125" style="137" customWidth="1"/>
    <col min="7430" max="7430" width="9.7109375" style="137" customWidth="1"/>
    <col min="7431" max="7431" width="12.7109375" style="137" customWidth="1"/>
    <col min="7432" max="7680" width="9.28515625" style="137"/>
    <col min="7681" max="7681" width="4.28515625" style="137" customWidth="1"/>
    <col min="7682" max="7682" width="14.42578125" style="137" customWidth="1"/>
    <col min="7683" max="7683" width="38.28515625" style="137" customWidth="1"/>
    <col min="7684" max="7684" width="4.5703125" style="137" customWidth="1"/>
    <col min="7685" max="7685" width="10.5703125" style="137" customWidth="1"/>
    <col min="7686" max="7686" width="9.7109375" style="137" customWidth="1"/>
    <col min="7687" max="7687" width="12.7109375" style="137" customWidth="1"/>
    <col min="7688" max="7936" width="9.28515625" style="137"/>
    <col min="7937" max="7937" width="4.28515625" style="137" customWidth="1"/>
    <col min="7938" max="7938" width="14.42578125" style="137" customWidth="1"/>
    <col min="7939" max="7939" width="38.28515625" style="137" customWidth="1"/>
    <col min="7940" max="7940" width="4.5703125" style="137" customWidth="1"/>
    <col min="7941" max="7941" width="10.5703125" style="137" customWidth="1"/>
    <col min="7942" max="7942" width="9.7109375" style="137" customWidth="1"/>
    <col min="7943" max="7943" width="12.7109375" style="137" customWidth="1"/>
    <col min="7944" max="8192" width="9.28515625" style="137"/>
    <col min="8193" max="8193" width="4.28515625" style="137" customWidth="1"/>
    <col min="8194" max="8194" width="14.42578125" style="137" customWidth="1"/>
    <col min="8195" max="8195" width="38.28515625" style="137" customWidth="1"/>
    <col min="8196" max="8196" width="4.5703125" style="137" customWidth="1"/>
    <col min="8197" max="8197" width="10.5703125" style="137" customWidth="1"/>
    <col min="8198" max="8198" width="9.7109375" style="137" customWidth="1"/>
    <col min="8199" max="8199" width="12.7109375" style="137" customWidth="1"/>
    <col min="8200" max="8448" width="9.28515625" style="137"/>
    <col min="8449" max="8449" width="4.28515625" style="137" customWidth="1"/>
    <col min="8450" max="8450" width="14.42578125" style="137" customWidth="1"/>
    <col min="8451" max="8451" width="38.28515625" style="137" customWidth="1"/>
    <col min="8452" max="8452" width="4.5703125" style="137" customWidth="1"/>
    <col min="8453" max="8453" width="10.5703125" style="137" customWidth="1"/>
    <col min="8454" max="8454" width="9.7109375" style="137" customWidth="1"/>
    <col min="8455" max="8455" width="12.7109375" style="137" customWidth="1"/>
    <col min="8456" max="8704" width="9.28515625" style="137"/>
    <col min="8705" max="8705" width="4.28515625" style="137" customWidth="1"/>
    <col min="8706" max="8706" width="14.42578125" style="137" customWidth="1"/>
    <col min="8707" max="8707" width="38.28515625" style="137" customWidth="1"/>
    <col min="8708" max="8708" width="4.5703125" style="137" customWidth="1"/>
    <col min="8709" max="8709" width="10.5703125" style="137" customWidth="1"/>
    <col min="8710" max="8710" width="9.7109375" style="137" customWidth="1"/>
    <col min="8711" max="8711" width="12.7109375" style="137" customWidth="1"/>
    <col min="8712" max="8960" width="9.28515625" style="137"/>
    <col min="8961" max="8961" width="4.28515625" style="137" customWidth="1"/>
    <col min="8962" max="8962" width="14.42578125" style="137" customWidth="1"/>
    <col min="8963" max="8963" width="38.28515625" style="137" customWidth="1"/>
    <col min="8964" max="8964" width="4.5703125" style="137" customWidth="1"/>
    <col min="8965" max="8965" width="10.5703125" style="137" customWidth="1"/>
    <col min="8966" max="8966" width="9.7109375" style="137" customWidth="1"/>
    <col min="8967" max="8967" width="12.7109375" style="137" customWidth="1"/>
    <col min="8968" max="9216" width="9.28515625" style="137"/>
    <col min="9217" max="9217" width="4.28515625" style="137" customWidth="1"/>
    <col min="9218" max="9218" width="14.42578125" style="137" customWidth="1"/>
    <col min="9219" max="9219" width="38.28515625" style="137" customWidth="1"/>
    <col min="9220" max="9220" width="4.5703125" style="137" customWidth="1"/>
    <col min="9221" max="9221" width="10.5703125" style="137" customWidth="1"/>
    <col min="9222" max="9222" width="9.7109375" style="137" customWidth="1"/>
    <col min="9223" max="9223" width="12.7109375" style="137" customWidth="1"/>
    <col min="9224" max="9472" width="9.28515625" style="137"/>
    <col min="9473" max="9473" width="4.28515625" style="137" customWidth="1"/>
    <col min="9474" max="9474" width="14.42578125" style="137" customWidth="1"/>
    <col min="9475" max="9475" width="38.28515625" style="137" customWidth="1"/>
    <col min="9476" max="9476" width="4.5703125" style="137" customWidth="1"/>
    <col min="9477" max="9477" width="10.5703125" style="137" customWidth="1"/>
    <col min="9478" max="9478" width="9.7109375" style="137" customWidth="1"/>
    <col min="9479" max="9479" width="12.7109375" style="137" customWidth="1"/>
    <col min="9480" max="9728" width="9.28515625" style="137"/>
    <col min="9729" max="9729" width="4.28515625" style="137" customWidth="1"/>
    <col min="9730" max="9730" width="14.42578125" style="137" customWidth="1"/>
    <col min="9731" max="9731" width="38.28515625" style="137" customWidth="1"/>
    <col min="9732" max="9732" width="4.5703125" style="137" customWidth="1"/>
    <col min="9733" max="9733" width="10.5703125" style="137" customWidth="1"/>
    <col min="9734" max="9734" width="9.7109375" style="137" customWidth="1"/>
    <col min="9735" max="9735" width="12.7109375" style="137" customWidth="1"/>
    <col min="9736" max="9984" width="9.28515625" style="137"/>
    <col min="9985" max="9985" width="4.28515625" style="137" customWidth="1"/>
    <col min="9986" max="9986" width="14.42578125" style="137" customWidth="1"/>
    <col min="9987" max="9987" width="38.28515625" style="137" customWidth="1"/>
    <col min="9988" max="9988" width="4.5703125" style="137" customWidth="1"/>
    <col min="9989" max="9989" width="10.5703125" style="137" customWidth="1"/>
    <col min="9990" max="9990" width="9.7109375" style="137" customWidth="1"/>
    <col min="9991" max="9991" width="12.7109375" style="137" customWidth="1"/>
    <col min="9992" max="10240" width="9.28515625" style="137"/>
    <col min="10241" max="10241" width="4.28515625" style="137" customWidth="1"/>
    <col min="10242" max="10242" width="14.42578125" style="137" customWidth="1"/>
    <col min="10243" max="10243" width="38.28515625" style="137" customWidth="1"/>
    <col min="10244" max="10244" width="4.5703125" style="137" customWidth="1"/>
    <col min="10245" max="10245" width="10.5703125" style="137" customWidth="1"/>
    <col min="10246" max="10246" width="9.7109375" style="137" customWidth="1"/>
    <col min="10247" max="10247" width="12.7109375" style="137" customWidth="1"/>
    <col min="10248" max="10496" width="9.28515625" style="137"/>
    <col min="10497" max="10497" width="4.28515625" style="137" customWidth="1"/>
    <col min="10498" max="10498" width="14.42578125" style="137" customWidth="1"/>
    <col min="10499" max="10499" width="38.28515625" style="137" customWidth="1"/>
    <col min="10500" max="10500" width="4.5703125" style="137" customWidth="1"/>
    <col min="10501" max="10501" width="10.5703125" style="137" customWidth="1"/>
    <col min="10502" max="10502" width="9.7109375" style="137" customWidth="1"/>
    <col min="10503" max="10503" width="12.7109375" style="137" customWidth="1"/>
    <col min="10504" max="10752" width="9.28515625" style="137"/>
    <col min="10753" max="10753" width="4.28515625" style="137" customWidth="1"/>
    <col min="10754" max="10754" width="14.42578125" style="137" customWidth="1"/>
    <col min="10755" max="10755" width="38.28515625" style="137" customWidth="1"/>
    <col min="10756" max="10756" width="4.5703125" style="137" customWidth="1"/>
    <col min="10757" max="10757" width="10.5703125" style="137" customWidth="1"/>
    <col min="10758" max="10758" width="9.7109375" style="137" customWidth="1"/>
    <col min="10759" max="10759" width="12.7109375" style="137" customWidth="1"/>
    <col min="10760" max="11008" width="9.28515625" style="137"/>
    <col min="11009" max="11009" width="4.28515625" style="137" customWidth="1"/>
    <col min="11010" max="11010" width="14.42578125" style="137" customWidth="1"/>
    <col min="11011" max="11011" width="38.28515625" style="137" customWidth="1"/>
    <col min="11012" max="11012" width="4.5703125" style="137" customWidth="1"/>
    <col min="11013" max="11013" width="10.5703125" style="137" customWidth="1"/>
    <col min="11014" max="11014" width="9.7109375" style="137" customWidth="1"/>
    <col min="11015" max="11015" width="12.7109375" style="137" customWidth="1"/>
    <col min="11016" max="11264" width="9.28515625" style="137"/>
    <col min="11265" max="11265" width="4.28515625" style="137" customWidth="1"/>
    <col min="11266" max="11266" width="14.42578125" style="137" customWidth="1"/>
    <col min="11267" max="11267" width="38.28515625" style="137" customWidth="1"/>
    <col min="11268" max="11268" width="4.5703125" style="137" customWidth="1"/>
    <col min="11269" max="11269" width="10.5703125" style="137" customWidth="1"/>
    <col min="11270" max="11270" width="9.7109375" style="137" customWidth="1"/>
    <col min="11271" max="11271" width="12.7109375" style="137" customWidth="1"/>
    <col min="11272" max="11520" width="9.28515625" style="137"/>
    <col min="11521" max="11521" width="4.28515625" style="137" customWidth="1"/>
    <col min="11522" max="11522" width="14.42578125" style="137" customWidth="1"/>
    <col min="11523" max="11523" width="38.28515625" style="137" customWidth="1"/>
    <col min="11524" max="11524" width="4.5703125" style="137" customWidth="1"/>
    <col min="11525" max="11525" width="10.5703125" style="137" customWidth="1"/>
    <col min="11526" max="11526" width="9.7109375" style="137" customWidth="1"/>
    <col min="11527" max="11527" width="12.7109375" style="137" customWidth="1"/>
    <col min="11528" max="11776" width="9.28515625" style="137"/>
    <col min="11777" max="11777" width="4.28515625" style="137" customWidth="1"/>
    <col min="11778" max="11778" width="14.42578125" style="137" customWidth="1"/>
    <col min="11779" max="11779" width="38.28515625" style="137" customWidth="1"/>
    <col min="11780" max="11780" width="4.5703125" style="137" customWidth="1"/>
    <col min="11781" max="11781" width="10.5703125" style="137" customWidth="1"/>
    <col min="11782" max="11782" width="9.7109375" style="137" customWidth="1"/>
    <col min="11783" max="11783" width="12.7109375" style="137" customWidth="1"/>
    <col min="11784" max="12032" width="9.28515625" style="137"/>
    <col min="12033" max="12033" width="4.28515625" style="137" customWidth="1"/>
    <col min="12034" max="12034" width="14.42578125" style="137" customWidth="1"/>
    <col min="12035" max="12035" width="38.28515625" style="137" customWidth="1"/>
    <col min="12036" max="12036" width="4.5703125" style="137" customWidth="1"/>
    <col min="12037" max="12037" width="10.5703125" style="137" customWidth="1"/>
    <col min="12038" max="12038" width="9.7109375" style="137" customWidth="1"/>
    <col min="12039" max="12039" width="12.7109375" style="137" customWidth="1"/>
    <col min="12040" max="12288" width="9.28515625" style="137"/>
    <col min="12289" max="12289" width="4.28515625" style="137" customWidth="1"/>
    <col min="12290" max="12290" width="14.42578125" style="137" customWidth="1"/>
    <col min="12291" max="12291" width="38.28515625" style="137" customWidth="1"/>
    <col min="12292" max="12292" width="4.5703125" style="137" customWidth="1"/>
    <col min="12293" max="12293" width="10.5703125" style="137" customWidth="1"/>
    <col min="12294" max="12294" width="9.7109375" style="137" customWidth="1"/>
    <col min="12295" max="12295" width="12.7109375" style="137" customWidth="1"/>
    <col min="12296" max="12544" width="9.28515625" style="137"/>
    <col min="12545" max="12545" width="4.28515625" style="137" customWidth="1"/>
    <col min="12546" max="12546" width="14.42578125" style="137" customWidth="1"/>
    <col min="12547" max="12547" width="38.28515625" style="137" customWidth="1"/>
    <col min="12548" max="12548" width="4.5703125" style="137" customWidth="1"/>
    <col min="12549" max="12549" width="10.5703125" style="137" customWidth="1"/>
    <col min="12550" max="12550" width="9.7109375" style="137" customWidth="1"/>
    <col min="12551" max="12551" width="12.7109375" style="137" customWidth="1"/>
    <col min="12552" max="12800" width="9.28515625" style="137"/>
    <col min="12801" max="12801" width="4.28515625" style="137" customWidth="1"/>
    <col min="12802" max="12802" width="14.42578125" style="137" customWidth="1"/>
    <col min="12803" max="12803" width="38.28515625" style="137" customWidth="1"/>
    <col min="12804" max="12804" width="4.5703125" style="137" customWidth="1"/>
    <col min="12805" max="12805" width="10.5703125" style="137" customWidth="1"/>
    <col min="12806" max="12806" width="9.7109375" style="137" customWidth="1"/>
    <col min="12807" max="12807" width="12.7109375" style="137" customWidth="1"/>
    <col min="12808" max="13056" width="9.28515625" style="137"/>
    <col min="13057" max="13057" width="4.28515625" style="137" customWidth="1"/>
    <col min="13058" max="13058" width="14.42578125" style="137" customWidth="1"/>
    <col min="13059" max="13059" width="38.28515625" style="137" customWidth="1"/>
    <col min="13060" max="13060" width="4.5703125" style="137" customWidth="1"/>
    <col min="13061" max="13061" width="10.5703125" style="137" customWidth="1"/>
    <col min="13062" max="13062" width="9.7109375" style="137" customWidth="1"/>
    <col min="13063" max="13063" width="12.7109375" style="137" customWidth="1"/>
    <col min="13064" max="13312" width="9.28515625" style="137"/>
    <col min="13313" max="13313" width="4.28515625" style="137" customWidth="1"/>
    <col min="13314" max="13314" width="14.42578125" style="137" customWidth="1"/>
    <col min="13315" max="13315" width="38.28515625" style="137" customWidth="1"/>
    <col min="13316" max="13316" width="4.5703125" style="137" customWidth="1"/>
    <col min="13317" max="13317" width="10.5703125" style="137" customWidth="1"/>
    <col min="13318" max="13318" width="9.7109375" style="137" customWidth="1"/>
    <col min="13319" max="13319" width="12.7109375" style="137" customWidth="1"/>
    <col min="13320" max="13568" width="9.28515625" style="137"/>
    <col min="13569" max="13569" width="4.28515625" style="137" customWidth="1"/>
    <col min="13570" max="13570" width="14.42578125" style="137" customWidth="1"/>
    <col min="13571" max="13571" width="38.28515625" style="137" customWidth="1"/>
    <col min="13572" max="13572" width="4.5703125" style="137" customWidth="1"/>
    <col min="13573" max="13573" width="10.5703125" style="137" customWidth="1"/>
    <col min="13574" max="13574" width="9.7109375" style="137" customWidth="1"/>
    <col min="13575" max="13575" width="12.7109375" style="137" customWidth="1"/>
    <col min="13576" max="13824" width="9.28515625" style="137"/>
    <col min="13825" max="13825" width="4.28515625" style="137" customWidth="1"/>
    <col min="13826" max="13826" width="14.42578125" style="137" customWidth="1"/>
    <col min="13827" max="13827" width="38.28515625" style="137" customWidth="1"/>
    <col min="13828" max="13828" width="4.5703125" style="137" customWidth="1"/>
    <col min="13829" max="13829" width="10.5703125" style="137" customWidth="1"/>
    <col min="13830" max="13830" width="9.7109375" style="137" customWidth="1"/>
    <col min="13831" max="13831" width="12.7109375" style="137" customWidth="1"/>
    <col min="13832" max="14080" width="9.28515625" style="137"/>
    <col min="14081" max="14081" width="4.28515625" style="137" customWidth="1"/>
    <col min="14082" max="14082" width="14.42578125" style="137" customWidth="1"/>
    <col min="14083" max="14083" width="38.28515625" style="137" customWidth="1"/>
    <col min="14084" max="14084" width="4.5703125" style="137" customWidth="1"/>
    <col min="14085" max="14085" width="10.5703125" style="137" customWidth="1"/>
    <col min="14086" max="14086" width="9.7109375" style="137" customWidth="1"/>
    <col min="14087" max="14087" width="12.7109375" style="137" customWidth="1"/>
    <col min="14088" max="14336" width="9.28515625" style="137"/>
    <col min="14337" max="14337" width="4.28515625" style="137" customWidth="1"/>
    <col min="14338" max="14338" width="14.42578125" style="137" customWidth="1"/>
    <col min="14339" max="14339" width="38.28515625" style="137" customWidth="1"/>
    <col min="14340" max="14340" width="4.5703125" style="137" customWidth="1"/>
    <col min="14341" max="14341" width="10.5703125" style="137" customWidth="1"/>
    <col min="14342" max="14342" width="9.7109375" style="137" customWidth="1"/>
    <col min="14343" max="14343" width="12.7109375" style="137" customWidth="1"/>
    <col min="14344" max="14592" width="9.28515625" style="137"/>
    <col min="14593" max="14593" width="4.28515625" style="137" customWidth="1"/>
    <col min="14594" max="14594" width="14.42578125" style="137" customWidth="1"/>
    <col min="14595" max="14595" width="38.28515625" style="137" customWidth="1"/>
    <col min="14596" max="14596" width="4.5703125" style="137" customWidth="1"/>
    <col min="14597" max="14597" width="10.5703125" style="137" customWidth="1"/>
    <col min="14598" max="14598" width="9.7109375" style="137" customWidth="1"/>
    <col min="14599" max="14599" width="12.7109375" style="137" customWidth="1"/>
    <col min="14600" max="14848" width="9.28515625" style="137"/>
    <col min="14849" max="14849" width="4.28515625" style="137" customWidth="1"/>
    <col min="14850" max="14850" width="14.42578125" style="137" customWidth="1"/>
    <col min="14851" max="14851" width="38.28515625" style="137" customWidth="1"/>
    <col min="14852" max="14852" width="4.5703125" style="137" customWidth="1"/>
    <col min="14853" max="14853" width="10.5703125" style="137" customWidth="1"/>
    <col min="14854" max="14854" width="9.7109375" style="137" customWidth="1"/>
    <col min="14855" max="14855" width="12.7109375" style="137" customWidth="1"/>
    <col min="14856" max="15104" width="9.28515625" style="137"/>
    <col min="15105" max="15105" width="4.28515625" style="137" customWidth="1"/>
    <col min="15106" max="15106" width="14.42578125" style="137" customWidth="1"/>
    <col min="15107" max="15107" width="38.28515625" style="137" customWidth="1"/>
    <col min="15108" max="15108" width="4.5703125" style="137" customWidth="1"/>
    <col min="15109" max="15109" width="10.5703125" style="137" customWidth="1"/>
    <col min="15110" max="15110" width="9.7109375" style="137" customWidth="1"/>
    <col min="15111" max="15111" width="12.7109375" style="137" customWidth="1"/>
    <col min="15112" max="15360" width="9.28515625" style="137"/>
    <col min="15361" max="15361" width="4.28515625" style="137" customWidth="1"/>
    <col min="15362" max="15362" width="14.42578125" style="137" customWidth="1"/>
    <col min="15363" max="15363" width="38.28515625" style="137" customWidth="1"/>
    <col min="15364" max="15364" width="4.5703125" style="137" customWidth="1"/>
    <col min="15365" max="15365" width="10.5703125" style="137" customWidth="1"/>
    <col min="15366" max="15366" width="9.7109375" style="137" customWidth="1"/>
    <col min="15367" max="15367" width="12.7109375" style="137" customWidth="1"/>
    <col min="15368" max="15616" width="9.28515625" style="137"/>
    <col min="15617" max="15617" width="4.28515625" style="137" customWidth="1"/>
    <col min="15618" max="15618" width="14.42578125" style="137" customWidth="1"/>
    <col min="15619" max="15619" width="38.28515625" style="137" customWidth="1"/>
    <col min="15620" max="15620" width="4.5703125" style="137" customWidth="1"/>
    <col min="15621" max="15621" width="10.5703125" style="137" customWidth="1"/>
    <col min="15622" max="15622" width="9.7109375" style="137" customWidth="1"/>
    <col min="15623" max="15623" width="12.7109375" style="137" customWidth="1"/>
    <col min="15624" max="15872" width="9.28515625" style="137"/>
    <col min="15873" max="15873" width="4.28515625" style="137" customWidth="1"/>
    <col min="15874" max="15874" width="14.42578125" style="137" customWidth="1"/>
    <col min="15875" max="15875" width="38.28515625" style="137" customWidth="1"/>
    <col min="15876" max="15876" width="4.5703125" style="137" customWidth="1"/>
    <col min="15877" max="15877" width="10.5703125" style="137" customWidth="1"/>
    <col min="15878" max="15878" width="9.7109375" style="137" customWidth="1"/>
    <col min="15879" max="15879" width="12.7109375" style="137" customWidth="1"/>
    <col min="15880" max="16128" width="9.28515625" style="137"/>
    <col min="16129" max="16129" width="4.28515625" style="137" customWidth="1"/>
    <col min="16130" max="16130" width="14.42578125" style="137" customWidth="1"/>
    <col min="16131" max="16131" width="38.28515625" style="137" customWidth="1"/>
    <col min="16132" max="16132" width="4.5703125" style="137" customWidth="1"/>
    <col min="16133" max="16133" width="10.5703125" style="137" customWidth="1"/>
    <col min="16134" max="16134" width="9.7109375" style="137" customWidth="1"/>
    <col min="16135" max="16135" width="12.7109375" style="137" customWidth="1"/>
    <col min="16136" max="16384" width="9.28515625" style="137"/>
  </cols>
  <sheetData>
    <row r="1" spans="1:7" ht="15.75">
      <c r="A1" s="1350" t="s">
        <v>80</v>
      </c>
      <c r="B1" s="1350"/>
      <c r="C1" s="1351"/>
      <c r="D1" s="1350"/>
      <c r="E1" s="1350"/>
      <c r="F1" s="1350"/>
      <c r="G1" s="1350"/>
    </row>
    <row r="2" spans="1:7" ht="25.15" customHeight="1">
      <c r="A2" s="138" t="s">
        <v>81</v>
      </c>
      <c r="B2" s="139"/>
      <c r="C2" s="1352"/>
      <c r="D2" s="1352"/>
      <c r="E2" s="1352"/>
      <c r="F2" s="1352"/>
      <c r="G2" s="1353"/>
    </row>
    <row r="3" spans="1:7" ht="25.15" customHeight="1">
      <c r="A3" s="138" t="s">
        <v>82</v>
      </c>
      <c r="B3" s="139"/>
      <c r="C3" s="1352"/>
      <c r="D3" s="1352"/>
      <c r="E3" s="1352"/>
      <c r="F3" s="1352"/>
      <c r="G3" s="1353"/>
    </row>
    <row r="4" spans="1:7" ht="25.15" customHeight="1">
      <c r="A4" s="138" t="s">
        <v>83</v>
      </c>
      <c r="B4" s="139"/>
      <c r="C4" s="1352"/>
      <c r="D4" s="1352"/>
      <c r="E4" s="1352"/>
      <c r="F4" s="1352"/>
      <c r="G4" s="1353"/>
    </row>
    <row r="5" spans="1:7">
      <c r="B5" s="140"/>
      <c r="C5" s="141"/>
      <c r="D5" s="142"/>
    </row>
  </sheetData>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ColWidth="8.85546875" defaultRowHeight="12.75"/>
  <cols>
    <col min="1" max="16384" width="8.85546875" style="18"/>
  </cols>
  <sheetData>
    <row r="1" spans="1:7">
      <c r="A1" s="17" t="s">
        <v>20</v>
      </c>
    </row>
    <row r="2" spans="1:7" ht="57.75" customHeight="1">
      <c r="A2" s="1354" t="s">
        <v>21</v>
      </c>
      <c r="B2" s="1354"/>
      <c r="C2" s="1354"/>
      <c r="D2" s="1354"/>
      <c r="E2" s="1354"/>
      <c r="F2" s="1354"/>
      <c r="G2" s="1354"/>
    </row>
  </sheetData>
  <mergeCells count="1">
    <mergeCell ref="A2:G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E95"/>
  <sheetViews>
    <sheetView view="pageBreakPreview" topLeftCell="A13" zoomScaleNormal="100" zoomScaleSheetLayoutView="100" workbookViewId="0">
      <selection activeCell="G3" sqref="G3"/>
    </sheetView>
  </sheetViews>
  <sheetFormatPr defaultRowHeight="12.75"/>
  <cols>
    <col min="1" max="1" width="5.85546875" style="698" customWidth="1"/>
    <col min="2" max="2" width="6.140625" style="698" customWidth="1"/>
    <col min="3" max="3" width="11.42578125" style="698" customWidth="1"/>
    <col min="4" max="4" width="15.85546875" style="698" customWidth="1"/>
    <col min="5" max="5" width="11.28515625" style="698" customWidth="1"/>
    <col min="6" max="6" width="10.85546875" style="698" customWidth="1"/>
    <col min="7" max="7" width="11" style="698" customWidth="1"/>
    <col min="8" max="8" width="11.140625" style="698" customWidth="1"/>
    <col min="9" max="9" width="10.7109375" style="698" customWidth="1"/>
    <col min="10" max="256" width="8.85546875" style="698"/>
    <col min="257" max="257" width="5.85546875" style="698" customWidth="1"/>
    <col min="258" max="258" width="6.140625" style="698" customWidth="1"/>
    <col min="259" max="259" width="11.42578125" style="698" customWidth="1"/>
    <col min="260" max="260" width="15.85546875" style="698" customWidth="1"/>
    <col min="261" max="261" width="11.28515625" style="698" customWidth="1"/>
    <col min="262" max="262" width="10.85546875" style="698" customWidth="1"/>
    <col min="263" max="263" width="11" style="698" customWidth="1"/>
    <col min="264" max="264" width="11.140625" style="698" customWidth="1"/>
    <col min="265" max="265" width="10.7109375" style="698" customWidth="1"/>
    <col min="266" max="512" width="8.85546875" style="698"/>
    <col min="513" max="513" width="5.85546875" style="698" customWidth="1"/>
    <col min="514" max="514" width="6.140625" style="698" customWidth="1"/>
    <col min="515" max="515" width="11.42578125" style="698" customWidth="1"/>
    <col min="516" max="516" width="15.85546875" style="698" customWidth="1"/>
    <col min="517" max="517" width="11.28515625" style="698" customWidth="1"/>
    <col min="518" max="518" width="10.85546875" style="698" customWidth="1"/>
    <col min="519" max="519" width="11" style="698" customWidth="1"/>
    <col min="520" max="520" width="11.140625" style="698" customWidth="1"/>
    <col min="521" max="521" width="10.7109375" style="698" customWidth="1"/>
    <col min="522" max="768" width="8.85546875" style="698"/>
    <col min="769" max="769" width="5.85546875" style="698" customWidth="1"/>
    <col min="770" max="770" width="6.140625" style="698" customWidth="1"/>
    <col min="771" max="771" width="11.42578125" style="698" customWidth="1"/>
    <col min="772" max="772" width="15.85546875" style="698" customWidth="1"/>
    <col min="773" max="773" width="11.28515625" style="698" customWidth="1"/>
    <col min="774" max="774" width="10.85546875" style="698" customWidth="1"/>
    <col min="775" max="775" width="11" style="698" customWidth="1"/>
    <col min="776" max="776" width="11.140625" style="698" customWidth="1"/>
    <col min="777" max="777" width="10.7109375" style="698" customWidth="1"/>
    <col min="778" max="1024" width="8.85546875" style="698"/>
    <col min="1025" max="1025" width="5.85546875" style="698" customWidth="1"/>
    <col min="1026" max="1026" width="6.140625" style="698" customWidth="1"/>
    <col min="1027" max="1027" width="11.42578125" style="698" customWidth="1"/>
    <col min="1028" max="1028" width="15.85546875" style="698" customWidth="1"/>
    <col min="1029" max="1029" width="11.28515625" style="698" customWidth="1"/>
    <col min="1030" max="1030" width="10.85546875" style="698" customWidth="1"/>
    <col min="1031" max="1031" width="11" style="698" customWidth="1"/>
    <col min="1032" max="1032" width="11.140625" style="698" customWidth="1"/>
    <col min="1033" max="1033" width="10.7109375" style="698" customWidth="1"/>
    <col min="1034" max="1280" width="8.85546875" style="698"/>
    <col min="1281" max="1281" width="5.85546875" style="698" customWidth="1"/>
    <col min="1282" max="1282" width="6.140625" style="698" customWidth="1"/>
    <col min="1283" max="1283" width="11.42578125" style="698" customWidth="1"/>
    <col min="1284" max="1284" width="15.85546875" style="698" customWidth="1"/>
    <col min="1285" max="1285" width="11.28515625" style="698" customWidth="1"/>
    <col min="1286" max="1286" width="10.85546875" style="698" customWidth="1"/>
    <col min="1287" max="1287" width="11" style="698" customWidth="1"/>
    <col min="1288" max="1288" width="11.140625" style="698" customWidth="1"/>
    <col min="1289" max="1289" width="10.7109375" style="698" customWidth="1"/>
    <col min="1290" max="1536" width="8.85546875" style="698"/>
    <col min="1537" max="1537" width="5.85546875" style="698" customWidth="1"/>
    <col min="1538" max="1538" width="6.140625" style="698" customWidth="1"/>
    <col min="1539" max="1539" width="11.42578125" style="698" customWidth="1"/>
    <col min="1540" max="1540" width="15.85546875" style="698" customWidth="1"/>
    <col min="1541" max="1541" width="11.28515625" style="698" customWidth="1"/>
    <col min="1542" max="1542" width="10.85546875" style="698" customWidth="1"/>
    <col min="1543" max="1543" width="11" style="698" customWidth="1"/>
    <col min="1544" max="1544" width="11.140625" style="698" customWidth="1"/>
    <col min="1545" max="1545" width="10.7109375" style="698" customWidth="1"/>
    <col min="1546" max="1792" width="8.85546875" style="698"/>
    <col min="1793" max="1793" width="5.85546875" style="698" customWidth="1"/>
    <col min="1794" max="1794" width="6.140625" style="698" customWidth="1"/>
    <col min="1795" max="1795" width="11.42578125" style="698" customWidth="1"/>
    <col min="1796" max="1796" width="15.85546875" style="698" customWidth="1"/>
    <col min="1797" max="1797" width="11.28515625" style="698" customWidth="1"/>
    <col min="1798" max="1798" width="10.85546875" style="698" customWidth="1"/>
    <col min="1799" max="1799" width="11" style="698" customWidth="1"/>
    <col min="1800" max="1800" width="11.140625" style="698" customWidth="1"/>
    <col min="1801" max="1801" width="10.7109375" style="698" customWidth="1"/>
    <col min="1802" max="2048" width="8.85546875" style="698"/>
    <col min="2049" max="2049" width="5.85546875" style="698" customWidth="1"/>
    <col min="2050" max="2050" width="6.140625" style="698" customWidth="1"/>
    <col min="2051" max="2051" width="11.42578125" style="698" customWidth="1"/>
    <col min="2052" max="2052" width="15.85546875" style="698" customWidth="1"/>
    <col min="2053" max="2053" width="11.28515625" style="698" customWidth="1"/>
    <col min="2054" max="2054" width="10.85546875" style="698" customWidth="1"/>
    <col min="2055" max="2055" width="11" style="698" customWidth="1"/>
    <col min="2056" max="2056" width="11.140625" style="698" customWidth="1"/>
    <col min="2057" max="2057" width="10.7109375" style="698" customWidth="1"/>
    <col min="2058" max="2304" width="8.85546875" style="698"/>
    <col min="2305" max="2305" width="5.85546875" style="698" customWidth="1"/>
    <col min="2306" max="2306" width="6.140625" style="698" customWidth="1"/>
    <col min="2307" max="2307" width="11.42578125" style="698" customWidth="1"/>
    <col min="2308" max="2308" width="15.85546875" style="698" customWidth="1"/>
    <col min="2309" max="2309" width="11.28515625" style="698" customWidth="1"/>
    <col min="2310" max="2310" width="10.85546875" style="698" customWidth="1"/>
    <col min="2311" max="2311" width="11" style="698" customWidth="1"/>
    <col min="2312" max="2312" width="11.140625" style="698" customWidth="1"/>
    <col min="2313" max="2313" width="10.7109375" style="698" customWidth="1"/>
    <col min="2314" max="2560" width="8.85546875" style="698"/>
    <col min="2561" max="2561" width="5.85546875" style="698" customWidth="1"/>
    <col min="2562" max="2562" width="6.140625" style="698" customWidth="1"/>
    <col min="2563" max="2563" width="11.42578125" style="698" customWidth="1"/>
    <col min="2564" max="2564" width="15.85546875" style="698" customWidth="1"/>
    <col min="2565" max="2565" width="11.28515625" style="698" customWidth="1"/>
    <col min="2566" max="2566" width="10.85546875" style="698" customWidth="1"/>
    <col min="2567" max="2567" width="11" style="698" customWidth="1"/>
    <col min="2568" max="2568" width="11.140625" style="698" customWidth="1"/>
    <col min="2569" max="2569" width="10.7109375" style="698" customWidth="1"/>
    <col min="2570" max="2816" width="8.85546875" style="698"/>
    <col min="2817" max="2817" width="5.85546875" style="698" customWidth="1"/>
    <col min="2818" max="2818" width="6.140625" style="698" customWidth="1"/>
    <col min="2819" max="2819" width="11.42578125" style="698" customWidth="1"/>
    <col min="2820" max="2820" width="15.85546875" style="698" customWidth="1"/>
    <col min="2821" max="2821" width="11.28515625" style="698" customWidth="1"/>
    <col min="2822" max="2822" width="10.85546875" style="698" customWidth="1"/>
    <col min="2823" max="2823" width="11" style="698" customWidth="1"/>
    <col min="2824" max="2824" width="11.140625" style="698" customWidth="1"/>
    <col min="2825" max="2825" width="10.7109375" style="698" customWidth="1"/>
    <col min="2826" max="3072" width="8.85546875" style="698"/>
    <col min="3073" max="3073" width="5.85546875" style="698" customWidth="1"/>
    <col min="3074" max="3074" width="6.140625" style="698" customWidth="1"/>
    <col min="3075" max="3075" width="11.42578125" style="698" customWidth="1"/>
    <col min="3076" max="3076" width="15.85546875" style="698" customWidth="1"/>
    <col min="3077" max="3077" width="11.28515625" style="698" customWidth="1"/>
    <col min="3078" max="3078" width="10.85546875" style="698" customWidth="1"/>
    <col min="3079" max="3079" width="11" style="698" customWidth="1"/>
    <col min="3080" max="3080" width="11.140625" style="698" customWidth="1"/>
    <col min="3081" max="3081" width="10.7109375" style="698" customWidth="1"/>
    <col min="3082" max="3328" width="8.85546875" style="698"/>
    <col min="3329" max="3329" width="5.85546875" style="698" customWidth="1"/>
    <col min="3330" max="3330" width="6.140625" style="698" customWidth="1"/>
    <col min="3331" max="3331" width="11.42578125" style="698" customWidth="1"/>
    <col min="3332" max="3332" width="15.85546875" style="698" customWidth="1"/>
    <col min="3333" max="3333" width="11.28515625" style="698" customWidth="1"/>
    <col min="3334" max="3334" width="10.85546875" style="698" customWidth="1"/>
    <col min="3335" max="3335" width="11" style="698" customWidth="1"/>
    <col min="3336" max="3336" width="11.140625" style="698" customWidth="1"/>
    <col min="3337" max="3337" width="10.7109375" style="698" customWidth="1"/>
    <col min="3338" max="3584" width="8.85546875" style="698"/>
    <col min="3585" max="3585" width="5.85546875" style="698" customWidth="1"/>
    <col min="3586" max="3586" width="6.140625" style="698" customWidth="1"/>
    <col min="3587" max="3587" width="11.42578125" style="698" customWidth="1"/>
    <col min="3588" max="3588" width="15.85546875" style="698" customWidth="1"/>
    <col min="3589" max="3589" width="11.28515625" style="698" customWidth="1"/>
    <col min="3590" max="3590" width="10.85546875" style="698" customWidth="1"/>
    <col min="3591" max="3591" width="11" style="698" customWidth="1"/>
    <col min="3592" max="3592" width="11.140625" style="698" customWidth="1"/>
    <col min="3593" max="3593" width="10.7109375" style="698" customWidth="1"/>
    <col min="3594" max="3840" width="8.85546875" style="698"/>
    <col min="3841" max="3841" width="5.85546875" style="698" customWidth="1"/>
    <col min="3842" max="3842" width="6.140625" style="698" customWidth="1"/>
    <col min="3843" max="3843" width="11.42578125" style="698" customWidth="1"/>
    <col min="3844" max="3844" width="15.85546875" style="698" customWidth="1"/>
    <col min="3845" max="3845" width="11.28515625" style="698" customWidth="1"/>
    <col min="3846" max="3846" width="10.85546875" style="698" customWidth="1"/>
    <col min="3847" max="3847" width="11" style="698" customWidth="1"/>
    <col min="3848" max="3848" width="11.140625" style="698" customWidth="1"/>
    <col min="3849" max="3849" width="10.7109375" style="698" customWidth="1"/>
    <col min="3850" max="4096" width="8.85546875" style="698"/>
    <col min="4097" max="4097" width="5.85546875" style="698" customWidth="1"/>
    <col min="4098" max="4098" width="6.140625" style="698" customWidth="1"/>
    <col min="4099" max="4099" width="11.42578125" style="698" customWidth="1"/>
    <col min="4100" max="4100" width="15.85546875" style="698" customWidth="1"/>
    <col min="4101" max="4101" width="11.28515625" style="698" customWidth="1"/>
    <col min="4102" max="4102" width="10.85546875" style="698" customWidth="1"/>
    <col min="4103" max="4103" width="11" style="698" customWidth="1"/>
    <col min="4104" max="4104" width="11.140625" style="698" customWidth="1"/>
    <col min="4105" max="4105" width="10.7109375" style="698" customWidth="1"/>
    <col min="4106" max="4352" width="8.85546875" style="698"/>
    <col min="4353" max="4353" width="5.85546875" style="698" customWidth="1"/>
    <col min="4354" max="4354" width="6.140625" style="698" customWidth="1"/>
    <col min="4355" max="4355" width="11.42578125" style="698" customWidth="1"/>
    <col min="4356" max="4356" width="15.85546875" style="698" customWidth="1"/>
    <col min="4357" max="4357" width="11.28515625" style="698" customWidth="1"/>
    <col min="4358" max="4358" width="10.85546875" style="698" customWidth="1"/>
    <col min="4359" max="4359" width="11" style="698" customWidth="1"/>
    <col min="4360" max="4360" width="11.140625" style="698" customWidth="1"/>
    <col min="4361" max="4361" width="10.7109375" style="698" customWidth="1"/>
    <col min="4362" max="4608" width="8.85546875" style="698"/>
    <col min="4609" max="4609" width="5.85546875" style="698" customWidth="1"/>
    <col min="4610" max="4610" width="6.140625" style="698" customWidth="1"/>
    <col min="4611" max="4611" width="11.42578125" style="698" customWidth="1"/>
    <col min="4612" max="4612" width="15.85546875" style="698" customWidth="1"/>
    <col min="4613" max="4613" width="11.28515625" style="698" customWidth="1"/>
    <col min="4614" max="4614" width="10.85546875" style="698" customWidth="1"/>
    <col min="4615" max="4615" width="11" style="698" customWidth="1"/>
    <col min="4616" max="4616" width="11.140625" style="698" customWidth="1"/>
    <col min="4617" max="4617" width="10.7109375" style="698" customWidth="1"/>
    <col min="4618" max="4864" width="8.85546875" style="698"/>
    <col min="4865" max="4865" width="5.85546875" style="698" customWidth="1"/>
    <col min="4866" max="4866" width="6.140625" style="698" customWidth="1"/>
    <col min="4867" max="4867" width="11.42578125" style="698" customWidth="1"/>
    <col min="4868" max="4868" width="15.85546875" style="698" customWidth="1"/>
    <col min="4869" max="4869" width="11.28515625" style="698" customWidth="1"/>
    <col min="4870" max="4870" width="10.85546875" style="698" customWidth="1"/>
    <col min="4871" max="4871" width="11" style="698" customWidth="1"/>
    <col min="4872" max="4872" width="11.140625" style="698" customWidth="1"/>
    <col min="4873" max="4873" width="10.7109375" style="698" customWidth="1"/>
    <col min="4874" max="5120" width="8.85546875" style="698"/>
    <col min="5121" max="5121" width="5.85546875" style="698" customWidth="1"/>
    <col min="5122" max="5122" width="6.140625" style="698" customWidth="1"/>
    <col min="5123" max="5123" width="11.42578125" style="698" customWidth="1"/>
    <col min="5124" max="5124" width="15.85546875" style="698" customWidth="1"/>
    <col min="5125" max="5125" width="11.28515625" style="698" customWidth="1"/>
    <col min="5126" max="5126" width="10.85546875" style="698" customWidth="1"/>
    <col min="5127" max="5127" width="11" style="698" customWidth="1"/>
    <col min="5128" max="5128" width="11.140625" style="698" customWidth="1"/>
    <col min="5129" max="5129" width="10.7109375" style="698" customWidth="1"/>
    <col min="5130" max="5376" width="8.85546875" style="698"/>
    <col min="5377" max="5377" width="5.85546875" style="698" customWidth="1"/>
    <col min="5378" max="5378" width="6.140625" style="698" customWidth="1"/>
    <col min="5379" max="5379" width="11.42578125" style="698" customWidth="1"/>
    <col min="5380" max="5380" width="15.85546875" style="698" customWidth="1"/>
    <col min="5381" max="5381" width="11.28515625" style="698" customWidth="1"/>
    <col min="5382" max="5382" width="10.85546875" style="698" customWidth="1"/>
    <col min="5383" max="5383" width="11" style="698" customWidth="1"/>
    <col min="5384" max="5384" width="11.140625" style="698" customWidth="1"/>
    <col min="5385" max="5385" width="10.7109375" style="698" customWidth="1"/>
    <col min="5386" max="5632" width="8.85546875" style="698"/>
    <col min="5633" max="5633" width="5.85546875" style="698" customWidth="1"/>
    <col min="5634" max="5634" width="6.140625" style="698" customWidth="1"/>
    <col min="5635" max="5635" width="11.42578125" style="698" customWidth="1"/>
    <col min="5636" max="5636" width="15.85546875" style="698" customWidth="1"/>
    <col min="5637" max="5637" width="11.28515625" style="698" customWidth="1"/>
    <col min="5638" max="5638" width="10.85546875" style="698" customWidth="1"/>
    <col min="5639" max="5639" width="11" style="698" customWidth="1"/>
    <col min="5640" max="5640" width="11.140625" style="698" customWidth="1"/>
    <col min="5641" max="5641" width="10.7109375" style="698" customWidth="1"/>
    <col min="5642" max="5888" width="8.85546875" style="698"/>
    <col min="5889" max="5889" width="5.85546875" style="698" customWidth="1"/>
    <col min="5890" max="5890" width="6.140625" style="698" customWidth="1"/>
    <col min="5891" max="5891" width="11.42578125" style="698" customWidth="1"/>
    <col min="5892" max="5892" width="15.85546875" style="698" customWidth="1"/>
    <col min="5893" max="5893" width="11.28515625" style="698" customWidth="1"/>
    <col min="5894" max="5894" width="10.85546875" style="698" customWidth="1"/>
    <col min="5895" max="5895" width="11" style="698" customWidth="1"/>
    <col min="5896" max="5896" width="11.140625" style="698" customWidth="1"/>
    <col min="5897" max="5897" width="10.7109375" style="698" customWidth="1"/>
    <col min="5898" max="6144" width="8.85546875" style="698"/>
    <col min="6145" max="6145" width="5.85546875" style="698" customWidth="1"/>
    <col min="6146" max="6146" width="6.140625" style="698" customWidth="1"/>
    <col min="6147" max="6147" width="11.42578125" style="698" customWidth="1"/>
    <col min="6148" max="6148" width="15.85546875" style="698" customWidth="1"/>
    <col min="6149" max="6149" width="11.28515625" style="698" customWidth="1"/>
    <col min="6150" max="6150" width="10.85546875" style="698" customWidth="1"/>
    <col min="6151" max="6151" width="11" style="698" customWidth="1"/>
    <col min="6152" max="6152" width="11.140625" style="698" customWidth="1"/>
    <col min="6153" max="6153" width="10.7109375" style="698" customWidth="1"/>
    <col min="6154" max="6400" width="8.85546875" style="698"/>
    <col min="6401" max="6401" width="5.85546875" style="698" customWidth="1"/>
    <col min="6402" max="6402" width="6.140625" style="698" customWidth="1"/>
    <col min="6403" max="6403" width="11.42578125" style="698" customWidth="1"/>
    <col min="6404" max="6404" width="15.85546875" style="698" customWidth="1"/>
    <col min="6405" max="6405" width="11.28515625" style="698" customWidth="1"/>
    <col min="6406" max="6406" width="10.85546875" style="698" customWidth="1"/>
    <col min="6407" max="6407" width="11" style="698" customWidth="1"/>
    <col min="6408" max="6408" width="11.140625" style="698" customWidth="1"/>
    <col min="6409" max="6409" width="10.7109375" style="698" customWidth="1"/>
    <col min="6410" max="6656" width="8.85546875" style="698"/>
    <col min="6657" max="6657" width="5.85546875" style="698" customWidth="1"/>
    <col min="6658" max="6658" width="6.140625" style="698" customWidth="1"/>
    <col min="6659" max="6659" width="11.42578125" style="698" customWidth="1"/>
    <col min="6660" max="6660" width="15.85546875" style="698" customWidth="1"/>
    <col min="6661" max="6661" width="11.28515625" style="698" customWidth="1"/>
    <col min="6662" max="6662" width="10.85546875" style="698" customWidth="1"/>
    <col min="6663" max="6663" width="11" style="698" customWidth="1"/>
    <col min="6664" max="6664" width="11.140625" style="698" customWidth="1"/>
    <col min="6665" max="6665" width="10.7109375" style="698" customWidth="1"/>
    <col min="6666" max="6912" width="8.85546875" style="698"/>
    <col min="6913" max="6913" width="5.85546875" style="698" customWidth="1"/>
    <col min="6914" max="6914" width="6.140625" style="698" customWidth="1"/>
    <col min="6915" max="6915" width="11.42578125" style="698" customWidth="1"/>
    <col min="6916" max="6916" width="15.85546875" style="698" customWidth="1"/>
    <col min="6917" max="6917" width="11.28515625" style="698" customWidth="1"/>
    <col min="6918" max="6918" width="10.85546875" style="698" customWidth="1"/>
    <col min="6919" max="6919" width="11" style="698" customWidth="1"/>
    <col min="6920" max="6920" width="11.140625" style="698" customWidth="1"/>
    <col min="6921" max="6921" width="10.7109375" style="698" customWidth="1"/>
    <col min="6922" max="7168" width="8.85546875" style="698"/>
    <col min="7169" max="7169" width="5.85546875" style="698" customWidth="1"/>
    <col min="7170" max="7170" width="6.140625" style="698" customWidth="1"/>
    <col min="7171" max="7171" width="11.42578125" style="698" customWidth="1"/>
    <col min="7172" max="7172" width="15.85546875" style="698" customWidth="1"/>
    <col min="7173" max="7173" width="11.28515625" style="698" customWidth="1"/>
    <col min="7174" max="7174" width="10.85546875" style="698" customWidth="1"/>
    <col min="7175" max="7175" width="11" style="698" customWidth="1"/>
    <col min="7176" max="7176" width="11.140625" style="698" customWidth="1"/>
    <col min="7177" max="7177" width="10.7109375" style="698" customWidth="1"/>
    <col min="7178" max="7424" width="8.85546875" style="698"/>
    <col min="7425" max="7425" width="5.85546875" style="698" customWidth="1"/>
    <col min="7426" max="7426" width="6.140625" style="698" customWidth="1"/>
    <col min="7427" max="7427" width="11.42578125" style="698" customWidth="1"/>
    <col min="7428" max="7428" width="15.85546875" style="698" customWidth="1"/>
    <col min="7429" max="7429" width="11.28515625" style="698" customWidth="1"/>
    <col min="7430" max="7430" width="10.85546875" style="698" customWidth="1"/>
    <col min="7431" max="7431" width="11" style="698" customWidth="1"/>
    <col min="7432" max="7432" width="11.140625" style="698" customWidth="1"/>
    <col min="7433" max="7433" width="10.7109375" style="698" customWidth="1"/>
    <col min="7434" max="7680" width="8.85546875" style="698"/>
    <col min="7681" max="7681" width="5.85546875" style="698" customWidth="1"/>
    <col min="7682" max="7682" width="6.140625" style="698" customWidth="1"/>
    <col min="7683" max="7683" width="11.42578125" style="698" customWidth="1"/>
    <col min="7684" max="7684" width="15.85546875" style="698" customWidth="1"/>
    <col min="7685" max="7685" width="11.28515625" style="698" customWidth="1"/>
    <col min="7686" max="7686" width="10.85546875" style="698" customWidth="1"/>
    <col min="7687" max="7687" width="11" style="698" customWidth="1"/>
    <col min="7688" max="7688" width="11.140625" style="698" customWidth="1"/>
    <col min="7689" max="7689" width="10.7109375" style="698" customWidth="1"/>
    <col min="7690" max="7936" width="8.85546875" style="698"/>
    <col min="7937" max="7937" width="5.85546875" style="698" customWidth="1"/>
    <col min="7938" max="7938" width="6.140625" style="698" customWidth="1"/>
    <col min="7939" max="7939" width="11.42578125" style="698" customWidth="1"/>
    <col min="7940" max="7940" width="15.85546875" style="698" customWidth="1"/>
    <col min="7941" max="7941" width="11.28515625" style="698" customWidth="1"/>
    <col min="7942" max="7942" width="10.85546875" style="698" customWidth="1"/>
    <col min="7943" max="7943" width="11" style="698" customWidth="1"/>
    <col min="7944" max="7944" width="11.140625" style="698" customWidth="1"/>
    <col min="7945" max="7945" width="10.7109375" style="698" customWidth="1"/>
    <col min="7946" max="8192" width="8.85546875" style="698"/>
    <col min="8193" max="8193" width="5.85546875" style="698" customWidth="1"/>
    <col min="8194" max="8194" width="6.140625" style="698" customWidth="1"/>
    <col min="8195" max="8195" width="11.42578125" style="698" customWidth="1"/>
    <col min="8196" max="8196" width="15.85546875" style="698" customWidth="1"/>
    <col min="8197" max="8197" width="11.28515625" style="698" customWidth="1"/>
    <col min="8198" max="8198" width="10.85546875" style="698" customWidth="1"/>
    <col min="8199" max="8199" width="11" style="698" customWidth="1"/>
    <col min="8200" max="8200" width="11.140625" style="698" customWidth="1"/>
    <col min="8201" max="8201" width="10.7109375" style="698" customWidth="1"/>
    <col min="8202" max="8448" width="8.85546875" style="698"/>
    <col min="8449" max="8449" width="5.85546875" style="698" customWidth="1"/>
    <col min="8450" max="8450" width="6.140625" style="698" customWidth="1"/>
    <col min="8451" max="8451" width="11.42578125" style="698" customWidth="1"/>
    <col min="8452" max="8452" width="15.85546875" style="698" customWidth="1"/>
    <col min="8453" max="8453" width="11.28515625" style="698" customWidth="1"/>
    <col min="8454" max="8454" width="10.85546875" style="698" customWidth="1"/>
    <col min="8455" max="8455" width="11" style="698" customWidth="1"/>
    <col min="8456" max="8456" width="11.140625" style="698" customWidth="1"/>
    <col min="8457" max="8457" width="10.7109375" style="698" customWidth="1"/>
    <col min="8458" max="8704" width="8.85546875" style="698"/>
    <col min="8705" max="8705" width="5.85546875" style="698" customWidth="1"/>
    <col min="8706" max="8706" width="6.140625" style="698" customWidth="1"/>
    <col min="8707" max="8707" width="11.42578125" style="698" customWidth="1"/>
    <col min="8708" max="8708" width="15.85546875" style="698" customWidth="1"/>
    <col min="8709" max="8709" width="11.28515625" style="698" customWidth="1"/>
    <col min="8710" max="8710" width="10.85546875" style="698" customWidth="1"/>
    <col min="8711" max="8711" width="11" style="698" customWidth="1"/>
    <col min="8712" max="8712" width="11.140625" style="698" customWidth="1"/>
    <col min="8713" max="8713" width="10.7109375" style="698" customWidth="1"/>
    <col min="8714" max="8960" width="8.85546875" style="698"/>
    <col min="8961" max="8961" width="5.85546875" style="698" customWidth="1"/>
    <col min="8962" max="8962" width="6.140625" style="698" customWidth="1"/>
    <col min="8963" max="8963" width="11.42578125" style="698" customWidth="1"/>
    <col min="8964" max="8964" width="15.85546875" style="698" customWidth="1"/>
    <col min="8965" max="8965" width="11.28515625" style="698" customWidth="1"/>
    <col min="8966" max="8966" width="10.85546875" style="698" customWidth="1"/>
    <col min="8967" max="8967" width="11" style="698" customWidth="1"/>
    <col min="8968" max="8968" width="11.140625" style="698" customWidth="1"/>
    <col min="8969" max="8969" width="10.7109375" style="698" customWidth="1"/>
    <col min="8970" max="9216" width="8.85546875" style="698"/>
    <col min="9217" max="9217" width="5.85546875" style="698" customWidth="1"/>
    <col min="9218" max="9218" width="6.140625" style="698" customWidth="1"/>
    <col min="9219" max="9219" width="11.42578125" style="698" customWidth="1"/>
    <col min="9220" max="9220" width="15.85546875" style="698" customWidth="1"/>
    <col min="9221" max="9221" width="11.28515625" style="698" customWidth="1"/>
    <col min="9222" max="9222" width="10.85546875" style="698" customWidth="1"/>
    <col min="9223" max="9223" width="11" style="698" customWidth="1"/>
    <col min="9224" max="9224" width="11.140625" style="698" customWidth="1"/>
    <col min="9225" max="9225" width="10.7109375" style="698" customWidth="1"/>
    <col min="9226" max="9472" width="8.85546875" style="698"/>
    <col min="9473" max="9473" width="5.85546875" style="698" customWidth="1"/>
    <col min="9474" max="9474" width="6.140625" style="698" customWidth="1"/>
    <col min="9475" max="9475" width="11.42578125" style="698" customWidth="1"/>
    <col min="9476" max="9476" width="15.85546875" style="698" customWidth="1"/>
    <col min="9477" max="9477" width="11.28515625" style="698" customWidth="1"/>
    <col min="9478" max="9478" width="10.85546875" style="698" customWidth="1"/>
    <col min="9479" max="9479" width="11" style="698" customWidth="1"/>
    <col min="9480" max="9480" width="11.140625" style="698" customWidth="1"/>
    <col min="9481" max="9481" width="10.7109375" style="698" customWidth="1"/>
    <col min="9482" max="9728" width="8.85546875" style="698"/>
    <col min="9729" max="9729" width="5.85546875" style="698" customWidth="1"/>
    <col min="9730" max="9730" width="6.140625" style="698" customWidth="1"/>
    <col min="9731" max="9731" width="11.42578125" style="698" customWidth="1"/>
    <col min="9732" max="9732" width="15.85546875" style="698" customWidth="1"/>
    <col min="9733" max="9733" width="11.28515625" style="698" customWidth="1"/>
    <col min="9734" max="9734" width="10.85546875" style="698" customWidth="1"/>
    <col min="9735" max="9735" width="11" style="698" customWidth="1"/>
    <col min="9736" max="9736" width="11.140625" style="698" customWidth="1"/>
    <col min="9737" max="9737" width="10.7109375" style="698" customWidth="1"/>
    <col min="9738" max="9984" width="8.85546875" style="698"/>
    <col min="9985" max="9985" width="5.85546875" style="698" customWidth="1"/>
    <col min="9986" max="9986" width="6.140625" style="698" customWidth="1"/>
    <col min="9987" max="9987" width="11.42578125" style="698" customWidth="1"/>
    <col min="9988" max="9988" width="15.85546875" style="698" customWidth="1"/>
    <col min="9989" max="9989" width="11.28515625" style="698" customWidth="1"/>
    <col min="9990" max="9990" width="10.85546875" style="698" customWidth="1"/>
    <col min="9991" max="9991" width="11" style="698" customWidth="1"/>
    <col min="9992" max="9992" width="11.140625" style="698" customWidth="1"/>
    <col min="9993" max="9993" width="10.7109375" style="698" customWidth="1"/>
    <col min="9994" max="10240" width="8.85546875" style="698"/>
    <col min="10241" max="10241" width="5.85546875" style="698" customWidth="1"/>
    <col min="10242" max="10242" width="6.140625" style="698" customWidth="1"/>
    <col min="10243" max="10243" width="11.42578125" style="698" customWidth="1"/>
    <col min="10244" max="10244" width="15.85546875" style="698" customWidth="1"/>
    <col min="10245" max="10245" width="11.28515625" style="698" customWidth="1"/>
    <col min="10246" max="10246" width="10.85546875" style="698" customWidth="1"/>
    <col min="10247" max="10247" width="11" style="698" customWidth="1"/>
    <col min="10248" max="10248" width="11.140625" style="698" customWidth="1"/>
    <col min="10249" max="10249" width="10.7109375" style="698" customWidth="1"/>
    <col min="10250" max="10496" width="8.85546875" style="698"/>
    <col min="10497" max="10497" width="5.85546875" style="698" customWidth="1"/>
    <col min="10498" max="10498" width="6.140625" style="698" customWidth="1"/>
    <col min="10499" max="10499" width="11.42578125" style="698" customWidth="1"/>
    <col min="10500" max="10500" width="15.85546875" style="698" customWidth="1"/>
    <col min="10501" max="10501" width="11.28515625" style="698" customWidth="1"/>
    <col min="10502" max="10502" width="10.85546875" style="698" customWidth="1"/>
    <col min="10503" max="10503" width="11" style="698" customWidth="1"/>
    <col min="10504" max="10504" width="11.140625" style="698" customWidth="1"/>
    <col min="10505" max="10505" width="10.7109375" style="698" customWidth="1"/>
    <col min="10506" max="10752" width="8.85546875" style="698"/>
    <col min="10753" max="10753" width="5.85546875" style="698" customWidth="1"/>
    <col min="10754" max="10754" width="6.140625" style="698" customWidth="1"/>
    <col min="10755" max="10755" width="11.42578125" style="698" customWidth="1"/>
    <col min="10756" max="10756" width="15.85546875" style="698" customWidth="1"/>
    <col min="10757" max="10757" width="11.28515625" style="698" customWidth="1"/>
    <col min="10758" max="10758" width="10.85546875" style="698" customWidth="1"/>
    <col min="10759" max="10759" width="11" style="698" customWidth="1"/>
    <col min="10760" max="10760" width="11.140625" style="698" customWidth="1"/>
    <col min="10761" max="10761" width="10.7109375" style="698" customWidth="1"/>
    <col min="10762" max="11008" width="8.85546875" style="698"/>
    <col min="11009" max="11009" width="5.85546875" style="698" customWidth="1"/>
    <col min="11010" max="11010" width="6.140625" style="698" customWidth="1"/>
    <col min="11011" max="11011" width="11.42578125" style="698" customWidth="1"/>
    <col min="11012" max="11012" width="15.85546875" style="698" customWidth="1"/>
    <col min="11013" max="11013" width="11.28515625" style="698" customWidth="1"/>
    <col min="11014" max="11014" width="10.85546875" style="698" customWidth="1"/>
    <col min="11015" max="11015" width="11" style="698" customWidth="1"/>
    <col min="11016" max="11016" width="11.140625" style="698" customWidth="1"/>
    <col min="11017" max="11017" width="10.7109375" style="698" customWidth="1"/>
    <col min="11018" max="11264" width="8.85546875" style="698"/>
    <col min="11265" max="11265" width="5.85546875" style="698" customWidth="1"/>
    <col min="11266" max="11266" width="6.140625" style="698" customWidth="1"/>
    <col min="11267" max="11267" width="11.42578125" style="698" customWidth="1"/>
    <col min="11268" max="11268" width="15.85546875" style="698" customWidth="1"/>
    <col min="11269" max="11269" width="11.28515625" style="698" customWidth="1"/>
    <col min="11270" max="11270" width="10.85546875" style="698" customWidth="1"/>
    <col min="11271" max="11271" width="11" style="698" customWidth="1"/>
    <col min="11272" max="11272" width="11.140625" style="698" customWidth="1"/>
    <col min="11273" max="11273" width="10.7109375" style="698" customWidth="1"/>
    <col min="11274" max="11520" width="8.85546875" style="698"/>
    <col min="11521" max="11521" width="5.85546875" style="698" customWidth="1"/>
    <col min="11522" max="11522" width="6.140625" style="698" customWidth="1"/>
    <col min="11523" max="11523" width="11.42578125" style="698" customWidth="1"/>
    <col min="11524" max="11524" width="15.85546875" style="698" customWidth="1"/>
    <col min="11525" max="11525" width="11.28515625" style="698" customWidth="1"/>
    <col min="11526" max="11526" width="10.85546875" style="698" customWidth="1"/>
    <col min="11527" max="11527" width="11" style="698" customWidth="1"/>
    <col min="11528" max="11528" width="11.140625" style="698" customWidth="1"/>
    <col min="11529" max="11529" width="10.7109375" style="698" customWidth="1"/>
    <col min="11530" max="11776" width="8.85546875" style="698"/>
    <col min="11777" max="11777" width="5.85546875" style="698" customWidth="1"/>
    <col min="11778" max="11778" width="6.140625" style="698" customWidth="1"/>
    <col min="11779" max="11779" width="11.42578125" style="698" customWidth="1"/>
    <col min="11780" max="11780" width="15.85546875" style="698" customWidth="1"/>
    <col min="11781" max="11781" width="11.28515625" style="698" customWidth="1"/>
    <col min="11782" max="11782" width="10.85546875" style="698" customWidth="1"/>
    <col min="11783" max="11783" width="11" style="698" customWidth="1"/>
    <col min="11784" max="11784" width="11.140625" style="698" customWidth="1"/>
    <col min="11785" max="11785" width="10.7109375" style="698" customWidth="1"/>
    <col min="11786" max="12032" width="8.85546875" style="698"/>
    <col min="12033" max="12033" width="5.85546875" style="698" customWidth="1"/>
    <col min="12034" max="12034" width="6.140625" style="698" customWidth="1"/>
    <col min="12035" max="12035" width="11.42578125" style="698" customWidth="1"/>
    <col min="12036" max="12036" width="15.85546875" style="698" customWidth="1"/>
    <col min="12037" max="12037" width="11.28515625" style="698" customWidth="1"/>
    <col min="12038" max="12038" width="10.85546875" style="698" customWidth="1"/>
    <col min="12039" max="12039" width="11" style="698" customWidth="1"/>
    <col min="12040" max="12040" width="11.140625" style="698" customWidth="1"/>
    <col min="12041" max="12041" width="10.7109375" style="698" customWidth="1"/>
    <col min="12042" max="12288" width="8.85546875" style="698"/>
    <col min="12289" max="12289" width="5.85546875" style="698" customWidth="1"/>
    <col min="12290" max="12290" width="6.140625" style="698" customWidth="1"/>
    <col min="12291" max="12291" width="11.42578125" style="698" customWidth="1"/>
    <col min="12292" max="12292" width="15.85546875" style="698" customWidth="1"/>
    <col min="12293" max="12293" width="11.28515625" style="698" customWidth="1"/>
    <col min="12294" max="12294" width="10.85546875" style="698" customWidth="1"/>
    <col min="12295" max="12295" width="11" style="698" customWidth="1"/>
    <col min="12296" max="12296" width="11.140625" style="698" customWidth="1"/>
    <col min="12297" max="12297" width="10.7109375" style="698" customWidth="1"/>
    <col min="12298" max="12544" width="8.85546875" style="698"/>
    <col min="12545" max="12545" width="5.85546875" style="698" customWidth="1"/>
    <col min="12546" max="12546" width="6.140625" style="698" customWidth="1"/>
    <col min="12547" max="12547" width="11.42578125" style="698" customWidth="1"/>
    <col min="12548" max="12548" width="15.85546875" style="698" customWidth="1"/>
    <col min="12549" max="12549" width="11.28515625" style="698" customWidth="1"/>
    <col min="12550" max="12550" width="10.85546875" style="698" customWidth="1"/>
    <col min="12551" max="12551" width="11" style="698" customWidth="1"/>
    <col min="12552" max="12552" width="11.140625" style="698" customWidth="1"/>
    <col min="12553" max="12553" width="10.7109375" style="698" customWidth="1"/>
    <col min="12554" max="12800" width="8.85546875" style="698"/>
    <col min="12801" max="12801" width="5.85546875" style="698" customWidth="1"/>
    <col min="12802" max="12802" width="6.140625" style="698" customWidth="1"/>
    <col min="12803" max="12803" width="11.42578125" style="698" customWidth="1"/>
    <col min="12804" max="12804" width="15.85546875" style="698" customWidth="1"/>
    <col min="12805" max="12805" width="11.28515625" style="698" customWidth="1"/>
    <col min="12806" max="12806" width="10.85546875" style="698" customWidth="1"/>
    <col min="12807" max="12807" width="11" style="698" customWidth="1"/>
    <col min="12808" max="12808" width="11.140625" style="698" customWidth="1"/>
    <col min="12809" max="12809" width="10.7109375" style="698" customWidth="1"/>
    <col min="12810" max="13056" width="8.85546875" style="698"/>
    <col min="13057" max="13057" width="5.85546875" style="698" customWidth="1"/>
    <col min="13058" max="13058" width="6.140625" style="698" customWidth="1"/>
    <col min="13059" max="13059" width="11.42578125" style="698" customWidth="1"/>
    <col min="13060" max="13060" width="15.85546875" style="698" customWidth="1"/>
    <col min="13061" max="13061" width="11.28515625" style="698" customWidth="1"/>
    <col min="13062" max="13062" width="10.85546875" style="698" customWidth="1"/>
    <col min="13063" max="13063" width="11" style="698" customWidth="1"/>
    <col min="13064" max="13064" width="11.140625" style="698" customWidth="1"/>
    <col min="13065" max="13065" width="10.7109375" style="698" customWidth="1"/>
    <col min="13066" max="13312" width="8.85546875" style="698"/>
    <col min="13313" max="13313" width="5.85546875" style="698" customWidth="1"/>
    <col min="13314" max="13314" width="6.140625" style="698" customWidth="1"/>
    <col min="13315" max="13315" width="11.42578125" style="698" customWidth="1"/>
    <col min="13316" max="13316" width="15.85546875" style="698" customWidth="1"/>
    <col min="13317" max="13317" width="11.28515625" style="698" customWidth="1"/>
    <col min="13318" max="13318" width="10.85546875" style="698" customWidth="1"/>
    <col min="13319" max="13319" width="11" style="698" customWidth="1"/>
    <col min="13320" max="13320" width="11.140625" style="698" customWidth="1"/>
    <col min="13321" max="13321" width="10.7109375" style="698" customWidth="1"/>
    <col min="13322" max="13568" width="8.85546875" style="698"/>
    <col min="13569" max="13569" width="5.85546875" style="698" customWidth="1"/>
    <col min="13570" max="13570" width="6.140625" style="698" customWidth="1"/>
    <col min="13571" max="13571" width="11.42578125" style="698" customWidth="1"/>
    <col min="13572" max="13572" width="15.85546875" style="698" customWidth="1"/>
    <col min="13573" max="13573" width="11.28515625" style="698" customWidth="1"/>
    <col min="13574" max="13574" width="10.85546875" style="698" customWidth="1"/>
    <col min="13575" max="13575" width="11" style="698" customWidth="1"/>
    <col min="13576" max="13576" width="11.140625" style="698" customWidth="1"/>
    <col min="13577" max="13577" width="10.7109375" style="698" customWidth="1"/>
    <col min="13578" max="13824" width="8.85546875" style="698"/>
    <col min="13825" max="13825" width="5.85546875" style="698" customWidth="1"/>
    <col min="13826" max="13826" width="6.140625" style="698" customWidth="1"/>
    <col min="13827" max="13827" width="11.42578125" style="698" customWidth="1"/>
    <col min="13828" max="13828" width="15.85546875" style="698" customWidth="1"/>
    <col min="13829" max="13829" width="11.28515625" style="698" customWidth="1"/>
    <col min="13830" max="13830" width="10.85546875" style="698" customWidth="1"/>
    <col min="13831" max="13831" width="11" style="698" customWidth="1"/>
    <col min="13832" max="13832" width="11.140625" style="698" customWidth="1"/>
    <col min="13833" max="13833" width="10.7109375" style="698" customWidth="1"/>
    <col min="13834" max="14080" width="8.85546875" style="698"/>
    <col min="14081" max="14081" width="5.85546875" style="698" customWidth="1"/>
    <col min="14082" max="14082" width="6.140625" style="698" customWidth="1"/>
    <col min="14083" max="14083" width="11.42578125" style="698" customWidth="1"/>
    <col min="14084" max="14084" width="15.85546875" style="698" customWidth="1"/>
    <col min="14085" max="14085" width="11.28515625" style="698" customWidth="1"/>
    <col min="14086" max="14086" width="10.85546875" style="698" customWidth="1"/>
    <col min="14087" max="14087" width="11" style="698" customWidth="1"/>
    <col min="14088" max="14088" width="11.140625" style="698" customWidth="1"/>
    <col min="14089" max="14089" width="10.7109375" style="698" customWidth="1"/>
    <col min="14090" max="14336" width="8.85546875" style="698"/>
    <col min="14337" max="14337" width="5.85546875" style="698" customWidth="1"/>
    <col min="14338" max="14338" width="6.140625" style="698" customWidth="1"/>
    <col min="14339" max="14339" width="11.42578125" style="698" customWidth="1"/>
    <col min="14340" max="14340" width="15.85546875" style="698" customWidth="1"/>
    <col min="14341" max="14341" width="11.28515625" style="698" customWidth="1"/>
    <col min="14342" max="14342" width="10.85546875" style="698" customWidth="1"/>
    <col min="14343" max="14343" width="11" style="698" customWidth="1"/>
    <col min="14344" max="14344" width="11.140625" style="698" customWidth="1"/>
    <col min="14345" max="14345" width="10.7109375" style="698" customWidth="1"/>
    <col min="14346" max="14592" width="8.85546875" style="698"/>
    <col min="14593" max="14593" width="5.85546875" style="698" customWidth="1"/>
    <col min="14594" max="14594" width="6.140625" style="698" customWidth="1"/>
    <col min="14595" max="14595" width="11.42578125" style="698" customWidth="1"/>
    <col min="14596" max="14596" width="15.85546875" style="698" customWidth="1"/>
    <col min="14597" max="14597" width="11.28515625" style="698" customWidth="1"/>
    <col min="14598" max="14598" width="10.85546875" style="698" customWidth="1"/>
    <col min="14599" max="14599" width="11" style="698" customWidth="1"/>
    <col min="14600" max="14600" width="11.140625" style="698" customWidth="1"/>
    <col min="14601" max="14601" width="10.7109375" style="698" customWidth="1"/>
    <col min="14602" max="14848" width="8.85546875" style="698"/>
    <col min="14849" max="14849" width="5.85546875" style="698" customWidth="1"/>
    <col min="14850" max="14850" width="6.140625" style="698" customWidth="1"/>
    <col min="14851" max="14851" width="11.42578125" style="698" customWidth="1"/>
    <col min="14852" max="14852" width="15.85546875" style="698" customWidth="1"/>
    <col min="14853" max="14853" width="11.28515625" style="698" customWidth="1"/>
    <col min="14854" max="14854" width="10.85546875" style="698" customWidth="1"/>
    <col min="14855" max="14855" width="11" style="698" customWidth="1"/>
    <col min="14856" max="14856" width="11.140625" style="698" customWidth="1"/>
    <col min="14857" max="14857" width="10.7109375" style="698" customWidth="1"/>
    <col min="14858" max="15104" width="8.85546875" style="698"/>
    <col min="15105" max="15105" width="5.85546875" style="698" customWidth="1"/>
    <col min="15106" max="15106" width="6.140625" style="698" customWidth="1"/>
    <col min="15107" max="15107" width="11.42578125" style="698" customWidth="1"/>
    <col min="15108" max="15108" width="15.85546875" style="698" customWidth="1"/>
    <col min="15109" max="15109" width="11.28515625" style="698" customWidth="1"/>
    <col min="15110" max="15110" width="10.85546875" style="698" customWidth="1"/>
    <col min="15111" max="15111" width="11" style="698" customWidth="1"/>
    <col min="15112" max="15112" width="11.140625" style="698" customWidth="1"/>
    <col min="15113" max="15113" width="10.7109375" style="698" customWidth="1"/>
    <col min="15114" max="15360" width="8.85546875" style="698"/>
    <col min="15361" max="15361" width="5.85546875" style="698" customWidth="1"/>
    <col min="15362" max="15362" width="6.140625" style="698" customWidth="1"/>
    <col min="15363" max="15363" width="11.42578125" style="698" customWidth="1"/>
    <col min="15364" max="15364" width="15.85546875" style="698" customWidth="1"/>
    <col min="15365" max="15365" width="11.28515625" style="698" customWidth="1"/>
    <col min="15366" max="15366" width="10.85546875" style="698" customWidth="1"/>
    <col min="15367" max="15367" width="11" style="698" customWidth="1"/>
    <col min="15368" max="15368" width="11.140625" style="698" customWidth="1"/>
    <col min="15369" max="15369" width="10.7109375" style="698" customWidth="1"/>
    <col min="15370" max="15616" width="8.85546875" style="698"/>
    <col min="15617" max="15617" width="5.85546875" style="698" customWidth="1"/>
    <col min="15618" max="15618" width="6.140625" style="698" customWidth="1"/>
    <col min="15619" max="15619" width="11.42578125" style="698" customWidth="1"/>
    <col min="15620" max="15620" width="15.85546875" style="698" customWidth="1"/>
    <col min="15621" max="15621" width="11.28515625" style="698" customWidth="1"/>
    <col min="15622" max="15622" width="10.85546875" style="698" customWidth="1"/>
    <col min="15623" max="15623" width="11" style="698" customWidth="1"/>
    <col min="15624" max="15624" width="11.140625" style="698" customWidth="1"/>
    <col min="15625" max="15625" width="10.7109375" style="698" customWidth="1"/>
    <col min="15626" max="15872" width="8.85546875" style="698"/>
    <col min="15873" max="15873" width="5.85546875" style="698" customWidth="1"/>
    <col min="15874" max="15874" width="6.140625" style="698" customWidth="1"/>
    <col min="15875" max="15875" width="11.42578125" style="698" customWidth="1"/>
    <col min="15876" max="15876" width="15.85546875" style="698" customWidth="1"/>
    <col min="15877" max="15877" width="11.28515625" style="698" customWidth="1"/>
    <col min="15878" max="15878" width="10.85546875" style="698" customWidth="1"/>
    <col min="15879" max="15879" width="11" style="698" customWidth="1"/>
    <col min="15880" max="15880" width="11.140625" style="698" customWidth="1"/>
    <col min="15881" max="15881" width="10.7109375" style="698" customWidth="1"/>
    <col min="15882" max="16128" width="8.85546875" style="698"/>
    <col min="16129" max="16129" width="5.85546875" style="698" customWidth="1"/>
    <col min="16130" max="16130" width="6.140625" style="698" customWidth="1"/>
    <col min="16131" max="16131" width="11.42578125" style="698" customWidth="1"/>
    <col min="16132" max="16132" width="15.85546875" style="698" customWidth="1"/>
    <col min="16133" max="16133" width="11.28515625" style="698" customWidth="1"/>
    <col min="16134" max="16134" width="10.85546875" style="698" customWidth="1"/>
    <col min="16135" max="16135" width="11" style="698" customWidth="1"/>
    <col min="16136" max="16136" width="11.140625" style="698" customWidth="1"/>
    <col min="16137" max="16137" width="10.7109375" style="698" customWidth="1"/>
    <col min="16138" max="16384" width="8.85546875" style="698"/>
  </cols>
  <sheetData>
    <row r="1" spans="1:9" ht="13.5" thickTop="1">
      <c r="A1" s="1184" t="s">
        <v>599</v>
      </c>
      <c r="B1" s="1185"/>
      <c r="C1" s="968" t="str">
        <f>CONCATENATE(cislostavby," ",nazevstavby)</f>
        <v>STL1807301 OPRAVA OBJEKTU NÁDRAŽNÍ 4</v>
      </c>
      <c r="D1" s="969"/>
      <c r="E1" s="970"/>
      <c r="F1" s="969"/>
      <c r="G1" s="422" t="s">
        <v>1447</v>
      </c>
      <c r="H1" s="971" t="s">
        <v>1916</v>
      </c>
      <c r="I1" s="972"/>
    </row>
    <row r="2" spans="1:9" ht="13.5" thickBot="1">
      <c r="A2" s="1186" t="s">
        <v>600</v>
      </c>
      <c r="B2" s="1187"/>
      <c r="C2" s="973" t="str">
        <f>CONCATENATE(cisloobjektu," ",nazevobjektu)</f>
        <v>SO 01.ST NAVRHOVANÝ STAV</v>
      </c>
      <c r="D2" s="974"/>
      <c r="E2" s="975"/>
      <c r="F2" s="974"/>
      <c r="G2" s="1188" t="s">
        <v>3049</v>
      </c>
      <c r="H2" s="1189"/>
      <c r="I2" s="1190"/>
    </row>
    <row r="3" spans="1:9" ht="13.5" thickTop="1">
      <c r="A3" s="949"/>
      <c r="B3" s="949"/>
      <c r="C3" s="949"/>
      <c r="D3" s="949"/>
      <c r="E3" s="949"/>
      <c r="F3" s="938"/>
      <c r="G3" s="949"/>
      <c r="H3" s="949"/>
      <c r="I3" s="949"/>
    </row>
    <row r="4" spans="1:9" ht="19.5" customHeight="1">
      <c r="A4" s="976" t="s">
        <v>601</v>
      </c>
      <c r="B4" s="977"/>
      <c r="C4" s="977"/>
      <c r="D4" s="977"/>
      <c r="E4" s="978"/>
      <c r="F4" s="977"/>
      <c r="G4" s="977"/>
      <c r="H4" s="977"/>
      <c r="I4" s="977"/>
    </row>
    <row r="5" spans="1:9" ht="13.5" thickBot="1">
      <c r="A5" s="949"/>
      <c r="B5" s="949"/>
      <c r="C5" s="949"/>
      <c r="D5" s="949"/>
      <c r="E5" s="949"/>
      <c r="F5" s="949"/>
      <c r="G5" s="949"/>
      <c r="H5" s="949"/>
      <c r="I5" s="949"/>
    </row>
    <row r="6" spans="1:9" s="714" customFormat="1" ht="13.5" thickBot="1">
      <c r="A6" s="979"/>
      <c r="B6" s="980" t="s">
        <v>602</v>
      </c>
      <c r="C6" s="980"/>
      <c r="D6" s="981"/>
      <c r="E6" s="982" t="s">
        <v>41</v>
      </c>
      <c r="F6" s="983" t="s">
        <v>42</v>
      </c>
      <c r="G6" s="983" t="s">
        <v>94</v>
      </c>
      <c r="H6" s="983" t="s">
        <v>96</v>
      </c>
      <c r="I6" s="984" t="s">
        <v>582</v>
      </c>
    </row>
    <row r="7" spans="1:9" s="714" customFormat="1">
      <c r="A7" s="985" t="str">
        <f>[2]Položky!B7</f>
        <v>11</v>
      </c>
      <c r="B7" s="986" t="str">
        <f>[2]Položky!C7</f>
        <v>Přípravné a přidružené práce</v>
      </c>
      <c r="C7" s="938"/>
      <c r="D7" s="987"/>
      <c r="E7" s="988">
        <f>'ST - Položky'!G23</f>
        <v>0</v>
      </c>
      <c r="F7" s="989">
        <f>[2]Položky!BB23</f>
        <v>0</v>
      </c>
      <c r="G7" s="989">
        <f>[2]Položky!BC23</f>
        <v>0</v>
      </c>
      <c r="H7" s="989">
        <f>[2]Položky!BD23</f>
        <v>0</v>
      </c>
      <c r="I7" s="990">
        <f>[2]Položky!BE23</f>
        <v>0</v>
      </c>
    </row>
    <row r="8" spans="1:9" s="714" customFormat="1">
      <c r="A8" s="985" t="str">
        <f>[2]Položky!B24</f>
        <v>3</v>
      </c>
      <c r="B8" s="986" t="str">
        <f>[2]Položky!C24</f>
        <v>Svislé a kompletní konstrukce</v>
      </c>
      <c r="C8" s="938"/>
      <c r="D8" s="987"/>
      <c r="E8" s="988">
        <f>'ST - Položky'!G114</f>
        <v>0</v>
      </c>
      <c r="F8" s="989">
        <f>[2]Položky!BB114</f>
        <v>0</v>
      </c>
      <c r="G8" s="989">
        <f>[2]Položky!BC114</f>
        <v>0</v>
      </c>
      <c r="H8" s="989">
        <f>[2]Položky!BD114</f>
        <v>0</v>
      </c>
      <c r="I8" s="990">
        <f>[2]Položky!BE114</f>
        <v>0</v>
      </c>
    </row>
    <row r="9" spans="1:9" s="714" customFormat="1">
      <c r="A9" s="985" t="str">
        <f>[2]Položky!B115</f>
        <v>311</v>
      </c>
      <c r="B9" s="986" t="str">
        <f>[2]Položky!C115</f>
        <v>Sádrokartonové konstrukce</v>
      </c>
      <c r="C9" s="938"/>
      <c r="D9" s="987"/>
      <c r="E9" s="988">
        <f>'ST - Položky'!G152-I9</f>
        <v>0</v>
      </c>
      <c r="F9" s="989">
        <f>[2]Položky!BB152</f>
        <v>0</v>
      </c>
      <c r="G9" s="989">
        <f>[2]Položky!BC152</f>
        <v>0</v>
      </c>
      <c r="H9" s="989">
        <f>[2]Položky!BD152</f>
        <v>0</v>
      </c>
      <c r="I9" s="990">
        <f>'ST - Položky'!G151</f>
        <v>0</v>
      </c>
    </row>
    <row r="10" spans="1:9" s="714" customFormat="1">
      <c r="A10" s="985" t="str">
        <f>[2]Položky!B153</f>
        <v>61</v>
      </c>
      <c r="B10" s="986" t="str">
        <f>[2]Položky!C153</f>
        <v>Upravy povrchů vnitřní</v>
      </c>
      <c r="C10" s="938"/>
      <c r="D10" s="987"/>
      <c r="E10" s="988">
        <f>'ST - Položky'!G182</f>
        <v>0</v>
      </c>
      <c r="F10" s="989">
        <f>[2]Položky!BB182</f>
        <v>0</v>
      </c>
      <c r="G10" s="989">
        <f>[2]Položky!BC182</f>
        <v>0</v>
      </c>
      <c r="H10" s="989">
        <f>[2]Položky!BD182</f>
        <v>0</v>
      </c>
      <c r="I10" s="990">
        <f>[2]Položky!BE182</f>
        <v>0</v>
      </c>
    </row>
    <row r="11" spans="1:9" s="714" customFormat="1">
      <c r="A11" s="985" t="str">
        <f>[2]Položky!B183</f>
        <v>62</v>
      </c>
      <c r="B11" s="986" t="str">
        <f>[2]Položky!C183</f>
        <v>Úpravy povrchů vnější</v>
      </c>
      <c r="C11" s="938"/>
      <c r="D11" s="987"/>
      <c r="E11" s="988">
        <f>'ST - Položky'!G206</f>
        <v>0</v>
      </c>
      <c r="F11" s="989">
        <f>[2]Položky!BB206</f>
        <v>0</v>
      </c>
      <c r="G11" s="989">
        <f>[2]Položky!BC206</f>
        <v>0</v>
      </c>
      <c r="H11" s="989">
        <f>[2]Položky!BD206</f>
        <v>0</v>
      </c>
      <c r="I11" s="990">
        <f>[2]Položky!BE206</f>
        <v>0</v>
      </c>
    </row>
    <row r="12" spans="1:9" s="714" customFormat="1">
      <c r="A12" s="985" t="str">
        <f>[2]Položky!B207</f>
        <v>63</v>
      </c>
      <c r="B12" s="986" t="str">
        <f>[2]Položky!C207</f>
        <v>Podlahy a podlahové konstrukce</v>
      </c>
      <c r="C12" s="938"/>
      <c r="D12" s="987"/>
      <c r="E12" s="988">
        <f>'ST - Položky'!G245</f>
        <v>0</v>
      </c>
      <c r="F12" s="989">
        <f>[2]Položky!BB245</f>
        <v>0</v>
      </c>
      <c r="G12" s="989">
        <f>[2]Položky!BC245</f>
        <v>0</v>
      </c>
      <c r="H12" s="989">
        <f>[2]Položky!BD245</f>
        <v>0</v>
      </c>
      <c r="I12" s="990">
        <f>[2]Položky!BE245</f>
        <v>0</v>
      </c>
    </row>
    <row r="13" spans="1:9" s="714" customFormat="1">
      <c r="A13" s="985" t="str">
        <f>[2]Položky!B246</f>
        <v>94</v>
      </c>
      <c r="B13" s="986" t="str">
        <f>[2]Položky!C246</f>
        <v>Lešení a stavební výtahy</v>
      </c>
      <c r="C13" s="938"/>
      <c r="D13" s="987"/>
      <c r="E13" s="988">
        <f>'ST - Položky'!G254</f>
        <v>0</v>
      </c>
      <c r="F13" s="989">
        <f>[2]Položky!BB254</f>
        <v>0</v>
      </c>
      <c r="G13" s="989">
        <f>[2]Položky!BC254</f>
        <v>0</v>
      </c>
      <c r="H13" s="989">
        <f>[2]Položky!BD254</f>
        <v>0</v>
      </c>
      <c r="I13" s="990">
        <f>[2]Položky!BE254</f>
        <v>0</v>
      </c>
    </row>
    <row r="14" spans="1:9" s="714" customFormat="1">
      <c r="A14" s="985" t="str">
        <f>[2]Položky!B255</f>
        <v>95</v>
      </c>
      <c r="B14" s="986" t="str">
        <f>[2]Položky!C255</f>
        <v>Dokončovací konstrukce na pozemních stavbách</v>
      </c>
      <c r="C14" s="938"/>
      <c r="D14" s="987"/>
      <c r="E14" s="988">
        <f>'ST - Položky'!G290</f>
        <v>0</v>
      </c>
      <c r="F14" s="989">
        <f>[2]Položky!BB290</f>
        <v>0</v>
      </c>
      <c r="G14" s="989">
        <f>[2]Položky!BC290</f>
        <v>0</v>
      </c>
      <c r="H14" s="989">
        <f>[2]Položky!BD290</f>
        <v>0</v>
      </c>
      <c r="I14" s="990">
        <f>[2]Položky!BE290</f>
        <v>0</v>
      </c>
    </row>
    <row r="15" spans="1:9" s="714" customFormat="1">
      <c r="A15" s="985" t="str">
        <f>[2]Položky!B291</f>
        <v>99</v>
      </c>
      <c r="B15" s="986" t="str">
        <f>[2]Položky!C291</f>
        <v>Staveništní přesun hmot</v>
      </c>
      <c r="C15" s="938"/>
      <c r="D15" s="987"/>
      <c r="E15" s="988">
        <f>'ST - Položky'!G293</f>
        <v>0</v>
      </c>
      <c r="F15" s="989">
        <f>[2]Položky!BB293</f>
        <v>0</v>
      </c>
      <c r="G15" s="989">
        <f>[2]Položky!BC293</f>
        <v>0</v>
      </c>
      <c r="H15" s="989">
        <f>[2]Položky!BD293</f>
        <v>0</v>
      </c>
      <c r="I15" s="990">
        <f>[2]Položky!BE293</f>
        <v>0</v>
      </c>
    </row>
    <row r="16" spans="1:9" s="714" customFormat="1">
      <c r="A16" s="985" t="str">
        <f>[2]Položky!B294</f>
        <v>711</v>
      </c>
      <c r="B16" s="986" t="str">
        <f>[2]Položky!C294</f>
        <v>Izolace proti vodě</v>
      </c>
      <c r="C16" s="938"/>
      <c r="D16" s="987"/>
      <c r="E16" s="988">
        <f>[2]Položky!BA331</f>
        <v>0</v>
      </c>
      <c r="F16" s="989">
        <f>'ST - Položky'!G331</f>
        <v>0</v>
      </c>
      <c r="G16" s="989">
        <f>[2]Položky!BC331</f>
        <v>0</v>
      </c>
      <c r="H16" s="989">
        <f>[2]Položky!BD331</f>
        <v>0</v>
      </c>
      <c r="I16" s="990">
        <f>[2]Položky!BE331</f>
        <v>0</v>
      </c>
    </row>
    <row r="17" spans="1:9" s="714" customFormat="1">
      <c r="A17" s="985" t="str">
        <f>[2]Položky!B332</f>
        <v>712</v>
      </c>
      <c r="B17" s="986" t="str">
        <f>[2]Položky!C332</f>
        <v>Živičné krytiny</v>
      </c>
      <c r="C17" s="938"/>
      <c r="D17" s="987"/>
      <c r="E17" s="988">
        <f>[2]Položky!BA380</f>
        <v>0</v>
      </c>
      <c r="F17" s="989">
        <f>'ST - Položky'!G380</f>
        <v>0</v>
      </c>
      <c r="G17" s="989">
        <f>[2]Položky!BC380</f>
        <v>0</v>
      </c>
      <c r="H17" s="989">
        <f>[2]Položky!BD380</f>
        <v>0</v>
      </c>
      <c r="I17" s="990">
        <f>[2]Položky!BE380</f>
        <v>0</v>
      </c>
    </row>
    <row r="18" spans="1:9" s="714" customFormat="1">
      <c r="A18" s="985" t="str">
        <f>[2]Položky!B381</f>
        <v>713</v>
      </c>
      <c r="B18" s="986" t="str">
        <f>[2]Položky!C381</f>
        <v>Izolace tepelné</v>
      </c>
      <c r="C18" s="938"/>
      <c r="D18" s="987"/>
      <c r="E18" s="988">
        <f>[2]Položky!BA436</f>
        <v>0</v>
      </c>
      <c r="F18" s="989">
        <f>'ST - Položky'!G436</f>
        <v>0</v>
      </c>
      <c r="G18" s="989">
        <f>[2]Položky!BC436</f>
        <v>0</v>
      </c>
      <c r="H18" s="989">
        <f>[2]Položky!BD436</f>
        <v>0</v>
      </c>
      <c r="I18" s="990">
        <f>[2]Položky!BE436</f>
        <v>0</v>
      </c>
    </row>
    <row r="19" spans="1:9" s="714" customFormat="1">
      <c r="A19" s="985" t="str">
        <f>[2]Položky!B437</f>
        <v>721</v>
      </c>
      <c r="B19" s="986" t="str">
        <f>[2]Položky!C437</f>
        <v>Vnitřní kanalizace</v>
      </c>
      <c r="C19" s="938"/>
      <c r="D19" s="987"/>
      <c r="E19" s="988">
        <f>[2]Položky!BA439</f>
        <v>0</v>
      </c>
      <c r="F19" s="989">
        <f>'ST - Položky'!G439</f>
        <v>0</v>
      </c>
      <c r="G19" s="989">
        <f>[2]Položky!BC439</f>
        <v>0</v>
      </c>
      <c r="H19" s="989">
        <f>[2]Položky!BD439</f>
        <v>0</v>
      </c>
      <c r="I19" s="990">
        <f>[2]Položky!BE439</f>
        <v>0</v>
      </c>
    </row>
    <row r="20" spans="1:9" s="714" customFormat="1">
      <c r="A20" s="985" t="str">
        <f>[2]Položky!B440</f>
        <v>762</v>
      </c>
      <c r="B20" s="986" t="str">
        <f>[2]Položky!C440</f>
        <v>Konstrukce tesařské</v>
      </c>
      <c r="C20" s="938"/>
      <c r="D20" s="987"/>
      <c r="E20" s="988">
        <f>[2]Položky!BA449</f>
        <v>0</v>
      </c>
      <c r="F20" s="989">
        <f>'ST - Položky'!G449</f>
        <v>0</v>
      </c>
      <c r="G20" s="989">
        <f>[2]Položky!BC449</f>
        <v>0</v>
      </c>
      <c r="H20" s="989">
        <f>[2]Položky!BD449</f>
        <v>0</v>
      </c>
      <c r="I20" s="990">
        <f>[2]Položky!BE449</f>
        <v>0</v>
      </c>
    </row>
    <row r="21" spans="1:9" s="714" customFormat="1">
      <c r="A21" s="985" t="str">
        <f>[2]Položky!B450</f>
        <v>764</v>
      </c>
      <c r="B21" s="986" t="str">
        <f>[2]Položky!C450</f>
        <v>Konstrukce klempířské</v>
      </c>
      <c r="C21" s="938"/>
      <c r="D21" s="987"/>
      <c r="E21" s="988">
        <f>[2]Položky!BA509</f>
        <v>0</v>
      </c>
      <c r="F21" s="989">
        <f>'ST - Položky'!G509</f>
        <v>0</v>
      </c>
      <c r="G21" s="989">
        <f>[2]Položky!BC509</f>
        <v>0</v>
      </c>
      <c r="H21" s="989">
        <f>[2]Položky!BD509</f>
        <v>0</v>
      </c>
      <c r="I21" s="990">
        <f>[2]Položky!BE509</f>
        <v>0</v>
      </c>
    </row>
    <row r="22" spans="1:9" s="714" customFormat="1">
      <c r="A22" s="985" t="str">
        <f>[2]Položky!B510</f>
        <v>766</v>
      </c>
      <c r="B22" s="986" t="str">
        <f>[2]Položky!C510</f>
        <v>Konstrukce truhlářské</v>
      </c>
      <c r="C22" s="938"/>
      <c r="D22" s="987"/>
      <c r="E22" s="988">
        <f>[2]Položky!BA589</f>
        <v>0</v>
      </c>
      <c r="F22" s="989">
        <f>'ST - Položky'!G589</f>
        <v>0</v>
      </c>
      <c r="G22" s="989">
        <f>[2]Položky!BC589</f>
        <v>0</v>
      </c>
      <c r="H22" s="989">
        <f>[2]Položky!BD589</f>
        <v>0</v>
      </c>
      <c r="I22" s="990">
        <f>[2]Položky!BE589</f>
        <v>0</v>
      </c>
    </row>
    <row r="23" spans="1:9" s="714" customFormat="1">
      <c r="A23" s="985" t="str">
        <f>[2]Položky!B590</f>
        <v>767</v>
      </c>
      <c r="B23" s="986" t="str">
        <f>[2]Položky!C590</f>
        <v>Konstrukce zámečnické</v>
      </c>
      <c r="C23" s="938"/>
      <c r="D23" s="987"/>
      <c r="E23" s="988">
        <f>[2]Položky!BA758</f>
        <v>0</v>
      </c>
      <c r="F23" s="989">
        <f>'ST - Položky'!G758</f>
        <v>0</v>
      </c>
      <c r="G23" s="989">
        <f>[2]Položky!BC758</f>
        <v>0</v>
      </c>
      <c r="H23" s="989">
        <f>[2]Položky!BD758</f>
        <v>0</v>
      </c>
      <c r="I23" s="990">
        <f>[2]Položky!BE758</f>
        <v>0</v>
      </c>
    </row>
    <row r="24" spans="1:9" s="714" customFormat="1">
      <c r="A24" s="985" t="str">
        <f>[2]Položky!B759</f>
        <v>771</v>
      </c>
      <c r="B24" s="986" t="str">
        <f>[2]Položky!C759</f>
        <v>Podlahy z dlaždic a obklady</v>
      </c>
      <c r="C24" s="938"/>
      <c r="D24" s="987"/>
      <c r="E24" s="988">
        <f>[2]Položky!BA805</f>
        <v>0</v>
      </c>
      <c r="F24" s="989">
        <f>'ST - Položky'!G805</f>
        <v>0</v>
      </c>
      <c r="G24" s="989">
        <f>[2]Položky!BC805</f>
        <v>0</v>
      </c>
      <c r="H24" s="989">
        <f>[2]Položky!BD805</f>
        <v>0</v>
      </c>
      <c r="I24" s="990">
        <f>[2]Položky!BE805</f>
        <v>0</v>
      </c>
    </row>
    <row r="25" spans="1:9" s="714" customFormat="1">
      <c r="A25" s="985" t="str">
        <f>[2]Položky!B806</f>
        <v>776</v>
      </c>
      <c r="B25" s="986" t="str">
        <f>[2]Položky!C806</f>
        <v>Podlahy povlakové</v>
      </c>
      <c r="C25" s="938"/>
      <c r="D25" s="987"/>
      <c r="E25" s="988">
        <f>[2]Položky!BA821</f>
        <v>0</v>
      </c>
      <c r="F25" s="989">
        <f>'ST - Položky'!G821</f>
        <v>0</v>
      </c>
      <c r="G25" s="989">
        <f>[2]Položky!BC821</f>
        <v>0</v>
      </c>
      <c r="H25" s="989">
        <f>[2]Položky!BD821</f>
        <v>0</v>
      </c>
      <c r="I25" s="990">
        <f>[2]Položky!BE821</f>
        <v>0</v>
      </c>
    </row>
    <row r="26" spans="1:9" s="714" customFormat="1">
      <c r="A26" s="985" t="str">
        <f>[2]Položky!B822</f>
        <v>781</v>
      </c>
      <c r="B26" s="986" t="str">
        <f>[2]Položky!C822</f>
        <v>Obklady keramické</v>
      </c>
      <c r="C26" s="938"/>
      <c r="D26" s="987"/>
      <c r="E26" s="988">
        <f>[2]Položky!BA858</f>
        <v>0</v>
      </c>
      <c r="F26" s="989">
        <f>'ST - Položky'!G858</f>
        <v>0</v>
      </c>
      <c r="G26" s="989">
        <f>[2]Položky!BC858</f>
        <v>0</v>
      </c>
      <c r="H26" s="989">
        <f>[2]Položky!BD858</f>
        <v>0</v>
      </c>
      <c r="I26" s="990">
        <f>[2]Položky!BE858</f>
        <v>0</v>
      </c>
    </row>
    <row r="27" spans="1:9" s="714" customFormat="1">
      <c r="A27" s="985" t="str">
        <f>[2]Položky!B859</f>
        <v>783</v>
      </c>
      <c r="B27" s="986" t="str">
        <f>[2]Položky!C859</f>
        <v>Nátěry</v>
      </c>
      <c r="C27" s="938"/>
      <c r="D27" s="987"/>
      <c r="E27" s="988">
        <f>[2]Položky!BA872</f>
        <v>0</v>
      </c>
      <c r="F27" s="989">
        <f>'ST - Položky'!G872</f>
        <v>0</v>
      </c>
      <c r="G27" s="989">
        <f>[2]Položky!BC872</f>
        <v>0</v>
      </c>
      <c r="H27" s="989">
        <f>[2]Položky!BD872</f>
        <v>0</v>
      </c>
      <c r="I27" s="990">
        <f>[2]Položky!BE872</f>
        <v>0</v>
      </c>
    </row>
    <row r="28" spans="1:9" s="714" customFormat="1">
      <c r="A28" s="985" t="str">
        <f>[2]Položky!B873</f>
        <v>784</v>
      </c>
      <c r="B28" s="986" t="str">
        <f>[2]Položky!C873</f>
        <v>Malby</v>
      </c>
      <c r="C28" s="938"/>
      <c r="D28" s="987"/>
      <c r="E28" s="988">
        <f>[2]Položky!BA944</f>
        <v>0</v>
      </c>
      <c r="F28" s="989">
        <f>'ST - Položky'!G944</f>
        <v>0</v>
      </c>
      <c r="G28" s="989">
        <f>[2]Položky!BC944</f>
        <v>0</v>
      </c>
      <c r="H28" s="989">
        <f>[2]Položky!BD944</f>
        <v>0</v>
      </c>
      <c r="I28" s="990">
        <f>[2]Položky!BE944</f>
        <v>0</v>
      </c>
    </row>
    <row r="29" spans="1:9" s="714" customFormat="1">
      <c r="A29" s="985" t="str">
        <f>[2]Položky!B945</f>
        <v>790</v>
      </c>
      <c r="B29" s="986" t="str">
        <f>[2]Položky!C945</f>
        <v>Vnitřní vybavení</v>
      </c>
      <c r="C29" s="938"/>
      <c r="D29" s="987"/>
      <c r="E29" s="988">
        <f>[2]Položky!BA980</f>
        <v>0</v>
      </c>
      <c r="F29" s="989">
        <f>'ST - Položky'!G980</f>
        <v>0</v>
      </c>
      <c r="G29" s="989">
        <f>[2]Položky!BC980</f>
        <v>0</v>
      </c>
      <c r="H29" s="989">
        <f>[2]Položky!BD980</f>
        <v>0</v>
      </c>
      <c r="I29" s="990">
        <f>[2]Položky!BE980</f>
        <v>0</v>
      </c>
    </row>
    <row r="30" spans="1:9" s="714" customFormat="1" ht="13.5" thickBot="1">
      <c r="A30" s="985" t="str">
        <f>[2]Položky!B981</f>
        <v>M33</v>
      </c>
      <c r="B30" s="986" t="str">
        <f>[2]Položky!C981</f>
        <v>Montáže dopravních zařízení a vah-výtahy</v>
      </c>
      <c r="C30" s="938"/>
      <c r="D30" s="987"/>
      <c r="E30" s="988">
        <f>[2]Položky!BA986</f>
        <v>0</v>
      </c>
      <c r="F30" s="989">
        <v>0</v>
      </c>
      <c r="G30" s="989">
        <f>[2]Položky!BC986</f>
        <v>0</v>
      </c>
      <c r="H30" s="989">
        <f>'ST - Položky'!G986</f>
        <v>0</v>
      </c>
      <c r="I30" s="990">
        <f>[2]Položky!BE986</f>
        <v>0</v>
      </c>
    </row>
    <row r="31" spans="1:9" s="997" customFormat="1" ht="13.5" thickBot="1">
      <c r="A31" s="991"/>
      <c r="B31" s="992" t="s">
        <v>606</v>
      </c>
      <c r="C31" s="992"/>
      <c r="D31" s="993"/>
      <c r="E31" s="994">
        <f>SUM(E7:E30)</f>
        <v>0</v>
      </c>
      <c r="F31" s="995">
        <f>SUM(F7:F30)</f>
        <v>0</v>
      </c>
      <c r="G31" s="995">
        <f>SUM(G7:G30)</f>
        <v>0</v>
      </c>
      <c r="H31" s="995">
        <f>SUM(H7:H30)</f>
        <v>0</v>
      </c>
      <c r="I31" s="996">
        <f>SUM(I7:I30)</f>
        <v>0</v>
      </c>
    </row>
    <row r="32" spans="1:9">
      <c r="A32" s="938"/>
      <c r="B32" s="938"/>
      <c r="C32" s="938"/>
      <c r="D32" s="938"/>
      <c r="E32" s="938"/>
      <c r="F32" s="938"/>
      <c r="G32" s="938"/>
      <c r="H32" s="938"/>
      <c r="I32" s="938"/>
    </row>
    <row r="33" spans="1:57" ht="19.5" customHeight="1">
      <c r="A33" s="977" t="s">
        <v>607</v>
      </c>
      <c r="B33" s="977"/>
      <c r="C33" s="977"/>
      <c r="D33" s="977"/>
      <c r="E33" s="977"/>
      <c r="F33" s="977"/>
      <c r="G33" s="998"/>
      <c r="H33" s="977"/>
      <c r="I33" s="977"/>
      <c r="BA33" s="913"/>
      <c r="BB33" s="913"/>
      <c r="BC33" s="913"/>
      <c r="BD33" s="913"/>
      <c r="BE33" s="913"/>
    </row>
    <row r="34" spans="1:57" ht="13.5" thickBot="1">
      <c r="A34" s="949"/>
      <c r="B34" s="949"/>
      <c r="C34" s="949"/>
      <c r="D34" s="949"/>
      <c r="E34" s="949"/>
      <c r="F34" s="949"/>
      <c r="G34" s="949"/>
      <c r="H34" s="949"/>
      <c r="I34" s="949"/>
    </row>
    <row r="35" spans="1:57">
      <c r="A35" s="943" t="s">
        <v>608</v>
      </c>
      <c r="B35" s="944"/>
      <c r="C35" s="944"/>
      <c r="D35" s="999"/>
      <c r="E35" s="1000" t="s">
        <v>609</v>
      </c>
      <c r="F35" s="1001" t="s">
        <v>50</v>
      </c>
      <c r="G35" s="1002" t="s">
        <v>610</v>
      </c>
      <c r="H35" s="1003"/>
      <c r="I35" s="1004" t="s">
        <v>609</v>
      </c>
    </row>
    <row r="36" spans="1:57">
      <c r="A36" s="936" t="s">
        <v>1449</v>
      </c>
      <c r="B36" s="927"/>
      <c r="C36" s="927"/>
      <c r="D36" s="1005"/>
      <c r="E36" s="1006">
        <v>0</v>
      </c>
      <c r="F36" s="1007">
        <v>5</v>
      </c>
      <c r="G36" s="1008">
        <f t="shared" ref="G36:G42" si="0">CHOOSE(BA36+1,HSV+PSV,HSV+PSV+Mont,HSV+PSV+Dodavka+Mont,HSV,PSV,Mont,Dodavka,Mont+Dodavka,0)</f>
        <v>0</v>
      </c>
      <c r="H36" s="1009"/>
      <c r="I36" s="1010">
        <f t="shared" ref="I36:I42" si="1">E36+F36*G36/100</f>
        <v>0</v>
      </c>
      <c r="BA36" s="698">
        <v>0</v>
      </c>
    </row>
    <row r="37" spans="1:57">
      <c r="A37" s="936" t="s">
        <v>1450</v>
      </c>
      <c r="B37" s="927"/>
      <c r="C37" s="927"/>
      <c r="D37" s="1005"/>
      <c r="E37" s="1006">
        <v>0</v>
      </c>
      <c r="F37" s="1007">
        <v>0</v>
      </c>
      <c r="G37" s="1008">
        <f t="shared" si="0"/>
        <v>0</v>
      </c>
      <c r="H37" s="1009"/>
      <c r="I37" s="1010">
        <f t="shared" si="1"/>
        <v>0</v>
      </c>
      <c r="BA37" s="698">
        <v>0</v>
      </c>
    </row>
    <row r="38" spans="1:57">
      <c r="A38" s="936" t="s">
        <v>1451</v>
      </c>
      <c r="B38" s="927"/>
      <c r="C38" s="927"/>
      <c r="D38" s="1005"/>
      <c r="E38" s="1006">
        <v>0</v>
      </c>
      <c r="F38" s="1007">
        <v>0</v>
      </c>
      <c r="G38" s="1008">
        <f t="shared" si="0"/>
        <v>0</v>
      </c>
      <c r="H38" s="1009"/>
      <c r="I38" s="1010">
        <f t="shared" si="1"/>
        <v>0</v>
      </c>
      <c r="BA38" s="698">
        <v>0</v>
      </c>
    </row>
    <row r="39" spans="1:57">
      <c r="A39" s="936" t="s">
        <v>611</v>
      </c>
      <c r="B39" s="927"/>
      <c r="C39" s="927"/>
      <c r="D39" s="1005"/>
      <c r="E39" s="1006">
        <v>0</v>
      </c>
      <c r="F39" s="1007">
        <v>0</v>
      </c>
      <c r="G39" s="1008">
        <f t="shared" si="0"/>
        <v>0</v>
      </c>
      <c r="H39" s="1009"/>
      <c r="I39" s="1010">
        <f t="shared" si="1"/>
        <v>0</v>
      </c>
      <c r="BA39" s="698">
        <v>0</v>
      </c>
    </row>
    <row r="40" spans="1:57">
      <c r="A40" s="936" t="s">
        <v>612</v>
      </c>
      <c r="B40" s="927"/>
      <c r="C40" s="927"/>
      <c r="D40" s="1005"/>
      <c r="E40" s="1006">
        <v>0</v>
      </c>
      <c r="F40" s="1007">
        <v>0</v>
      </c>
      <c r="G40" s="1008">
        <f t="shared" si="0"/>
        <v>0</v>
      </c>
      <c r="H40" s="1009"/>
      <c r="I40" s="1010">
        <f t="shared" si="1"/>
        <v>0</v>
      </c>
      <c r="BA40" s="698">
        <v>1</v>
      </c>
    </row>
    <row r="41" spans="1:57">
      <c r="A41" s="936" t="s">
        <v>1452</v>
      </c>
      <c r="B41" s="927"/>
      <c r="C41" s="927"/>
      <c r="D41" s="1005"/>
      <c r="E41" s="1006">
        <v>0</v>
      </c>
      <c r="F41" s="1007">
        <v>0</v>
      </c>
      <c r="G41" s="1008">
        <f t="shared" si="0"/>
        <v>0</v>
      </c>
      <c r="H41" s="1009"/>
      <c r="I41" s="1010">
        <f t="shared" si="1"/>
        <v>0</v>
      </c>
      <c r="BA41" s="698">
        <v>1</v>
      </c>
    </row>
    <row r="42" spans="1:57">
      <c r="A42" s="936" t="s">
        <v>1453</v>
      </c>
      <c r="B42" s="927"/>
      <c r="C42" s="927"/>
      <c r="D42" s="1005"/>
      <c r="E42" s="1006">
        <v>0</v>
      </c>
      <c r="F42" s="1007">
        <v>0</v>
      </c>
      <c r="G42" s="1008">
        <f t="shared" si="0"/>
        <v>0</v>
      </c>
      <c r="H42" s="1009"/>
      <c r="I42" s="1010">
        <f t="shared" si="1"/>
        <v>0</v>
      </c>
      <c r="BA42" s="698">
        <v>2</v>
      </c>
    </row>
    <row r="43" spans="1:57">
      <c r="A43" s="936" t="s">
        <v>1454</v>
      </c>
      <c r="B43" s="927"/>
      <c r="C43" s="927"/>
      <c r="D43" s="1005"/>
      <c r="E43" s="1006"/>
      <c r="F43" s="1007"/>
      <c r="G43" s="1008"/>
      <c r="H43" s="1009"/>
      <c r="I43" s="1010">
        <v>550000</v>
      </c>
      <c r="BA43" s="698">
        <v>2</v>
      </c>
    </row>
    <row r="44" spans="1:57" ht="13.5" thickBot="1">
      <c r="A44" s="1011"/>
      <c r="B44" s="1012" t="s">
        <v>613</v>
      </c>
      <c r="C44" s="1013"/>
      <c r="D44" s="1014"/>
      <c r="E44" s="1015"/>
      <c r="F44" s="1016"/>
      <c r="G44" s="1016"/>
      <c r="H44" s="1191">
        <f>SUM(I36:I43)</f>
        <v>550000</v>
      </c>
      <c r="I44" s="1192"/>
    </row>
    <row r="46" spans="1:57">
      <c r="B46" s="997"/>
      <c r="F46" s="1017"/>
      <c r="G46" s="1018"/>
      <c r="H46" s="1018"/>
      <c r="I46" s="823"/>
    </row>
    <row r="47" spans="1:57">
      <c r="F47" s="1017"/>
      <c r="G47" s="1018"/>
      <c r="H47" s="1018"/>
      <c r="I47" s="823"/>
    </row>
    <row r="48" spans="1:57">
      <c r="F48" s="1017"/>
      <c r="G48" s="1018"/>
      <c r="H48" s="1018"/>
      <c r="I48" s="823"/>
    </row>
    <row r="49" spans="6:9">
      <c r="F49" s="1017"/>
      <c r="G49" s="1018"/>
      <c r="H49" s="1018"/>
      <c r="I49" s="823"/>
    </row>
    <row r="50" spans="6:9">
      <c r="F50" s="1017"/>
      <c r="G50" s="1018"/>
      <c r="H50" s="1018"/>
      <c r="I50" s="823"/>
    </row>
    <row r="51" spans="6:9">
      <c r="F51" s="1017"/>
      <c r="G51" s="1018"/>
      <c r="H51" s="1018"/>
      <c r="I51" s="823"/>
    </row>
    <row r="52" spans="6:9">
      <c r="F52" s="1017"/>
      <c r="G52" s="1018"/>
      <c r="H52" s="1018"/>
      <c r="I52" s="823"/>
    </row>
    <row r="53" spans="6:9">
      <c r="F53" s="1017"/>
      <c r="G53" s="1018"/>
      <c r="H53" s="1018"/>
      <c r="I53" s="823"/>
    </row>
    <row r="54" spans="6:9">
      <c r="F54" s="1017"/>
      <c r="G54" s="1018"/>
      <c r="H54" s="1018"/>
      <c r="I54" s="823"/>
    </row>
    <row r="55" spans="6:9">
      <c r="F55" s="1017"/>
      <c r="G55" s="1018"/>
      <c r="H55" s="1018"/>
      <c r="I55" s="823"/>
    </row>
    <row r="56" spans="6:9">
      <c r="F56" s="1017"/>
      <c r="G56" s="1018"/>
      <c r="H56" s="1018"/>
      <c r="I56" s="823"/>
    </row>
    <row r="57" spans="6:9">
      <c r="F57" s="1017"/>
      <c r="G57" s="1018"/>
      <c r="H57" s="1018"/>
      <c r="I57" s="823"/>
    </row>
    <row r="58" spans="6:9">
      <c r="F58" s="1017"/>
      <c r="G58" s="1018"/>
      <c r="H58" s="1018"/>
      <c r="I58" s="823"/>
    </row>
    <row r="59" spans="6:9">
      <c r="F59" s="1017"/>
      <c r="G59" s="1018"/>
      <c r="H59" s="1018"/>
      <c r="I59" s="823"/>
    </row>
    <row r="60" spans="6:9">
      <c r="F60" s="1017"/>
      <c r="G60" s="1018"/>
      <c r="H60" s="1018"/>
      <c r="I60" s="823"/>
    </row>
    <row r="61" spans="6:9">
      <c r="F61" s="1017"/>
      <c r="G61" s="1018"/>
      <c r="H61" s="1018"/>
      <c r="I61" s="823"/>
    </row>
    <row r="62" spans="6:9">
      <c r="F62" s="1017"/>
      <c r="G62" s="1018"/>
      <c r="H62" s="1018"/>
      <c r="I62" s="823"/>
    </row>
    <row r="63" spans="6:9">
      <c r="F63" s="1017"/>
      <c r="G63" s="1018"/>
      <c r="H63" s="1018"/>
      <c r="I63" s="823"/>
    </row>
    <row r="64" spans="6:9">
      <c r="F64" s="1017"/>
      <c r="G64" s="1018"/>
      <c r="H64" s="1018"/>
      <c r="I64" s="823"/>
    </row>
    <row r="65" spans="6:9">
      <c r="F65" s="1017"/>
      <c r="G65" s="1018"/>
      <c r="H65" s="1018"/>
      <c r="I65" s="823"/>
    </row>
    <row r="66" spans="6:9">
      <c r="F66" s="1017"/>
      <c r="G66" s="1018"/>
      <c r="H66" s="1018"/>
      <c r="I66" s="823"/>
    </row>
    <row r="67" spans="6:9">
      <c r="F67" s="1017"/>
      <c r="G67" s="1018"/>
      <c r="H67" s="1018"/>
      <c r="I67" s="823"/>
    </row>
    <row r="68" spans="6:9">
      <c r="F68" s="1017"/>
      <c r="G68" s="1018"/>
      <c r="H68" s="1018"/>
      <c r="I68" s="823"/>
    </row>
    <row r="69" spans="6:9">
      <c r="F69" s="1017"/>
      <c r="G69" s="1018"/>
      <c r="H69" s="1018"/>
      <c r="I69" s="823"/>
    </row>
    <row r="70" spans="6:9">
      <c r="F70" s="1017"/>
      <c r="G70" s="1018"/>
      <c r="H70" s="1018"/>
      <c r="I70" s="823"/>
    </row>
    <row r="71" spans="6:9">
      <c r="F71" s="1017"/>
      <c r="G71" s="1018"/>
      <c r="H71" s="1018"/>
      <c r="I71" s="823"/>
    </row>
    <row r="72" spans="6:9">
      <c r="F72" s="1017"/>
      <c r="G72" s="1018"/>
      <c r="H72" s="1018"/>
      <c r="I72" s="823"/>
    </row>
    <row r="73" spans="6:9">
      <c r="F73" s="1017"/>
      <c r="G73" s="1018"/>
      <c r="H73" s="1018"/>
      <c r="I73" s="823"/>
    </row>
    <row r="74" spans="6:9">
      <c r="F74" s="1017"/>
      <c r="G74" s="1018"/>
      <c r="H74" s="1018"/>
      <c r="I74" s="823"/>
    </row>
    <row r="75" spans="6:9">
      <c r="F75" s="1017"/>
      <c r="G75" s="1018"/>
      <c r="H75" s="1018"/>
      <c r="I75" s="823"/>
    </row>
    <row r="76" spans="6:9">
      <c r="F76" s="1017"/>
      <c r="G76" s="1018"/>
      <c r="H76" s="1018"/>
      <c r="I76" s="823"/>
    </row>
    <row r="77" spans="6:9">
      <c r="F77" s="1017"/>
      <c r="G77" s="1018"/>
      <c r="H77" s="1018"/>
      <c r="I77" s="823"/>
    </row>
    <row r="78" spans="6:9">
      <c r="F78" s="1017"/>
      <c r="G78" s="1018"/>
      <c r="H78" s="1018"/>
      <c r="I78" s="823"/>
    </row>
    <row r="79" spans="6:9">
      <c r="F79" s="1017"/>
      <c r="G79" s="1018"/>
      <c r="H79" s="1018"/>
      <c r="I79" s="823"/>
    </row>
    <row r="80" spans="6:9">
      <c r="F80" s="1017"/>
      <c r="G80" s="1018"/>
      <c r="H80" s="1018"/>
      <c r="I80" s="823"/>
    </row>
    <row r="81" spans="6:9">
      <c r="F81" s="1017"/>
      <c r="G81" s="1018"/>
      <c r="H81" s="1018"/>
      <c r="I81" s="823"/>
    </row>
    <row r="82" spans="6:9">
      <c r="F82" s="1017"/>
      <c r="G82" s="1018"/>
      <c r="H82" s="1018"/>
      <c r="I82" s="823"/>
    </row>
    <row r="83" spans="6:9">
      <c r="F83" s="1017"/>
      <c r="G83" s="1018"/>
      <c r="H83" s="1018"/>
      <c r="I83" s="823"/>
    </row>
    <row r="84" spans="6:9">
      <c r="F84" s="1017"/>
      <c r="G84" s="1018"/>
      <c r="H84" s="1018"/>
      <c r="I84" s="823"/>
    </row>
    <row r="85" spans="6:9">
      <c r="F85" s="1017"/>
      <c r="G85" s="1018"/>
      <c r="H85" s="1018"/>
      <c r="I85" s="823"/>
    </row>
    <row r="86" spans="6:9">
      <c r="F86" s="1017"/>
      <c r="G86" s="1018"/>
      <c r="H86" s="1018"/>
      <c r="I86" s="823"/>
    </row>
    <row r="87" spans="6:9">
      <c r="F87" s="1017"/>
      <c r="G87" s="1018"/>
      <c r="H87" s="1018"/>
      <c r="I87" s="823"/>
    </row>
    <row r="88" spans="6:9">
      <c r="F88" s="1017"/>
      <c r="G88" s="1018"/>
      <c r="H88" s="1018"/>
      <c r="I88" s="823"/>
    </row>
    <row r="89" spans="6:9">
      <c r="F89" s="1017"/>
      <c r="G89" s="1018"/>
      <c r="H89" s="1018"/>
      <c r="I89" s="823"/>
    </row>
    <row r="90" spans="6:9">
      <c r="F90" s="1017"/>
      <c r="G90" s="1018"/>
      <c r="H90" s="1018"/>
      <c r="I90" s="823"/>
    </row>
    <row r="91" spans="6:9">
      <c r="F91" s="1017"/>
      <c r="G91" s="1018"/>
      <c r="H91" s="1018"/>
      <c r="I91" s="823"/>
    </row>
    <row r="92" spans="6:9">
      <c r="F92" s="1017"/>
      <c r="G92" s="1018"/>
      <c r="H92" s="1018"/>
      <c r="I92" s="823"/>
    </row>
    <row r="93" spans="6:9">
      <c r="F93" s="1017"/>
      <c r="G93" s="1018"/>
      <c r="H93" s="1018"/>
      <c r="I93" s="823"/>
    </row>
    <row r="94" spans="6:9">
      <c r="F94" s="1017"/>
      <c r="G94" s="1018"/>
      <c r="H94" s="1018"/>
      <c r="I94" s="823"/>
    </row>
    <row r="95" spans="6:9">
      <c r="F95" s="1017"/>
      <c r="G95" s="1018"/>
      <c r="H95" s="1018"/>
      <c r="I95" s="823"/>
    </row>
  </sheetData>
  <sheetProtection password="DCC9" sheet="1" objects="1" scenarios="1" selectLockedCells="1"/>
  <mergeCells count="4">
    <mergeCell ref="A1:B1"/>
    <mergeCell ref="A2:B2"/>
    <mergeCell ref="G2:I2"/>
    <mergeCell ref="H44:I44"/>
  </mergeCells>
  <pageMargins left="0.59055118110236227" right="0.39370078740157483" top="0.59055118110236227" bottom="0.98425196850393704" header="0.19685039370078741" footer="0.51181102362204722"/>
  <pageSetup paperSize="9" scale="98" orientation="portrait" r:id="rId1"/>
  <headerFooter alignWithMargins="0">
    <oddFooter>&amp;L&amp;9Zpracováno programem &amp;"Arial CE,Tučné"BUILDpower,  © RTS, a.s.&amp;R&amp;"Arial,Obyčejné"Strana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Z1059"/>
  <sheetViews>
    <sheetView showGridLines="0" showZeros="0" tabSelected="1" view="pageBreakPreview" zoomScaleNormal="100" zoomScaleSheetLayoutView="100" workbookViewId="0">
      <selection activeCell="F432" sqref="F432"/>
    </sheetView>
  </sheetViews>
  <sheetFormatPr defaultColWidth="9.140625" defaultRowHeight="12.75"/>
  <cols>
    <col min="1" max="1" width="4.42578125" style="1019" customWidth="1"/>
    <col min="2" max="2" width="11.5703125" style="1019" customWidth="1"/>
    <col min="3" max="3" width="40.42578125" style="1019" customWidth="1"/>
    <col min="4" max="4" width="5.5703125" style="1019" customWidth="1"/>
    <col min="5" max="5" width="8.5703125" style="1067" customWidth="1"/>
    <col min="6" max="6" width="9.85546875" style="1019" customWidth="1"/>
    <col min="7" max="7" width="13.85546875" style="1019" customWidth="1"/>
    <col min="8" max="11" width="9.140625" style="1019"/>
    <col min="12" max="12" width="75.42578125" style="1019" customWidth="1"/>
    <col min="13" max="13" width="45.28515625" style="1019" customWidth="1"/>
    <col min="14" max="256" width="9.140625" style="1019"/>
    <col min="257" max="257" width="4.42578125" style="1019" customWidth="1"/>
    <col min="258" max="258" width="11.5703125" style="1019" customWidth="1"/>
    <col min="259" max="259" width="40.42578125" style="1019" customWidth="1"/>
    <col min="260" max="260" width="5.5703125" style="1019" customWidth="1"/>
    <col min="261" max="261" width="8.5703125" style="1019" customWidth="1"/>
    <col min="262" max="262" width="9.85546875" style="1019" customWidth="1"/>
    <col min="263" max="263" width="13.85546875" style="1019" customWidth="1"/>
    <col min="264" max="267" width="9.140625" style="1019"/>
    <col min="268" max="268" width="75.42578125" style="1019" customWidth="1"/>
    <col min="269" max="269" width="45.28515625" style="1019" customWidth="1"/>
    <col min="270" max="512" width="9.140625" style="1019"/>
    <col min="513" max="513" width="4.42578125" style="1019" customWidth="1"/>
    <col min="514" max="514" width="11.5703125" style="1019" customWidth="1"/>
    <col min="515" max="515" width="40.42578125" style="1019" customWidth="1"/>
    <col min="516" max="516" width="5.5703125" style="1019" customWidth="1"/>
    <col min="517" max="517" width="8.5703125" style="1019" customWidth="1"/>
    <col min="518" max="518" width="9.85546875" style="1019" customWidth="1"/>
    <col min="519" max="519" width="13.85546875" style="1019" customWidth="1"/>
    <col min="520" max="523" width="9.140625" style="1019"/>
    <col min="524" max="524" width="75.42578125" style="1019" customWidth="1"/>
    <col min="525" max="525" width="45.28515625" style="1019" customWidth="1"/>
    <col min="526" max="768" width="9.140625" style="1019"/>
    <col min="769" max="769" width="4.42578125" style="1019" customWidth="1"/>
    <col min="770" max="770" width="11.5703125" style="1019" customWidth="1"/>
    <col min="771" max="771" width="40.42578125" style="1019" customWidth="1"/>
    <col min="772" max="772" width="5.5703125" style="1019" customWidth="1"/>
    <col min="773" max="773" width="8.5703125" style="1019" customWidth="1"/>
    <col min="774" max="774" width="9.85546875" style="1019" customWidth="1"/>
    <col min="775" max="775" width="13.85546875" style="1019" customWidth="1"/>
    <col min="776" max="779" width="9.140625" style="1019"/>
    <col min="780" max="780" width="75.42578125" style="1019" customWidth="1"/>
    <col min="781" max="781" width="45.28515625" style="1019" customWidth="1"/>
    <col min="782" max="1024" width="9.140625" style="1019"/>
    <col min="1025" max="1025" width="4.42578125" style="1019" customWidth="1"/>
    <col min="1026" max="1026" width="11.5703125" style="1019" customWidth="1"/>
    <col min="1027" max="1027" width="40.42578125" style="1019" customWidth="1"/>
    <col min="1028" max="1028" width="5.5703125" style="1019" customWidth="1"/>
    <col min="1029" max="1029" width="8.5703125" style="1019" customWidth="1"/>
    <col min="1030" max="1030" width="9.85546875" style="1019" customWidth="1"/>
    <col min="1031" max="1031" width="13.85546875" style="1019" customWidth="1"/>
    <col min="1032" max="1035" width="9.140625" style="1019"/>
    <col min="1036" max="1036" width="75.42578125" style="1019" customWidth="1"/>
    <col min="1037" max="1037" width="45.28515625" style="1019" customWidth="1"/>
    <col min="1038" max="1280" width="9.140625" style="1019"/>
    <col min="1281" max="1281" width="4.42578125" style="1019" customWidth="1"/>
    <col min="1282" max="1282" width="11.5703125" style="1019" customWidth="1"/>
    <col min="1283" max="1283" width="40.42578125" style="1019" customWidth="1"/>
    <col min="1284" max="1284" width="5.5703125" style="1019" customWidth="1"/>
    <col min="1285" max="1285" width="8.5703125" style="1019" customWidth="1"/>
    <col min="1286" max="1286" width="9.85546875" style="1019" customWidth="1"/>
    <col min="1287" max="1287" width="13.85546875" style="1019" customWidth="1"/>
    <col min="1288" max="1291" width="9.140625" style="1019"/>
    <col min="1292" max="1292" width="75.42578125" style="1019" customWidth="1"/>
    <col min="1293" max="1293" width="45.28515625" style="1019" customWidth="1"/>
    <col min="1294" max="1536" width="9.140625" style="1019"/>
    <col min="1537" max="1537" width="4.42578125" style="1019" customWidth="1"/>
    <col min="1538" max="1538" width="11.5703125" style="1019" customWidth="1"/>
    <col min="1539" max="1539" width="40.42578125" style="1019" customWidth="1"/>
    <col min="1540" max="1540" width="5.5703125" style="1019" customWidth="1"/>
    <col min="1541" max="1541" width="8.5703125" style="1019" customWidth="1"/>
    <col min="1542" max="1542" width="9.85546875" style="1019" customWidth="1"/>
    <col min="1543" max="1543" width="13.85546875" style="1019" customWidth="1"/>
    <col min="1544" max="1547" width="9.140625" style="1019"/>
    <col min="1548" max="1548" width="75.42578125" style="1019" customWidth="1"/>
    <col min="1549" max="1549" width="45.28515625" style="1019" customWidth="1"/>
    <col min="1550" max="1792" width="9.140625" style="1019"/>
    <col min="1793" max="1793" width="4.42578125" style="1019" customWidth="1"/>
    <col min="1794" max="1794" width="11.5703125" style="1019" customWidth="1"/>
    <col min="1795" max="1795" width="40.42578125" style="1019" customWidth="1"/>
    <col min="1796" max="1796" width="5.5703125" style="1019" customWidth="1"/>
    <col min="1797" max="1797" width="8.5703125" style="1019" customWidth="1"/>
    <col min="1798" max="1798" width="9.85546875" style="1019" customWidth="1"/>
    <col min="1799" max="1799" width="13.85546875" style="1019" customWidth="1"/>
    <col min="1800" max="1803" width="9.140625" style="1019"/>
    <col min="1804" max="1804" width="75.42578125" style="1019" customWidth="1"/>
    <col min="1805" max="1805" width="45.28515625" style="1019" customWidth="1"/>
    <col min="1806" max="2048" width="9.140625" style="1019"/>
    <col min="2049" max="2049" width="4.42578125" style="1019" customWidth="1"/>
    <col min="2050" max="2050" width="11.5703125" style="1019" customWidth="1"/>
    <col min="2051" max="2051" width="40.42578125" style="1019" customWidth="1"/>
    <col min="2052" max="2052" width="5.5703125" style="1019" customWidth="1"/>
    <col min="2053" max="2053" width="8.5703125" style="1019" customWidth="1"/>
    <col min="2054" max="2054" width="9.85546875" style="1019" customWidth="1"/>
    <col min="2055" max="2055" width="13.85546875" style="1019" customWidth="1"/>
    <col min="2056" max="2059" width="9.140625" style="1019"/>
    <col min="2060" max="2060" width="75.42578125" style="1019" customWidth="1"/>
    <col min="2061" max="2061" width="45.28515625" style="1019" customWidth="1"/>
    <col min="2062" max="2304" width="9.140625" style="1019"/>
    <col min="2305" max="2305" width="4.42578125" style="1019" customWidth="1"/>
    <col min="2306" max="2306" width="11.5703125" style="1019" customWidth="1"/>
    <col min="2307" max="2307" width="40.42578125" style="1019" customWidth="1"/>
    <col min="2308" max="2308" width="5.5703125" style="1019" customWidth="1"/>
    <col min="2309" max="2309" width="8.5703125" style="1019" customWidth="1"/>
    <col min="2310" max="2310" width="9.85546875" style="1019" customWidth="1"/>
    <col min="2311" max="2311" width="13.85546875" style="1019" customWidth="1"/>
    <col min="2312" max="2315" width="9.140625" style="1019"/>
    <col min="2316" max="2316" width="75.42578125" style="1019" customWidth="1"/>
    <col min="2317" max="2317" width="45.28515625" style="1019" customWidth="1"/>
    <col min="2318" max="2560" width="9.140625" style="1019"/>
    <col min="2561" max="2561" width="4.42578125" style="1019" customWidth="1"/>
    <col min="2562" max="2562" width="11.5703125" style="1019" customWidth="1"/>
    <col min="2563" max="2563" width="40.42578125" style="1019" customWidth="1"/>
    <col min="2564" max="2564" width="5.5703125" style="1019" customWidth="1"/>
    <col min="2565" max="2565" width="8.5703125" style="1019" customWidth="1"/>
    <col min="2566" max="2566" width="9.85546875" style="1019" customWidth="1"/>
    <col min="2567" max="2567" width="13.85546875" style="1019" customWidth="1"/>
    <col min="2568" max="2571" width="9.140625" style="1019"/>
    <col min="2572" max="2572" width="75.42578125" style="1019" customWidth="1"/>
    <col min="2573" max="2573" width="45.28515625" style="1019" customWidth="1"/>
    <col min="2574" max="2816" width="9.140625" style="1019"/>
    <col min="2817" max="2817" width="4.42578125" style="1019" customWidth="1"/>
    <col min="2818" max="2818" width="11.5703125" style="1019" customWidth="1"/>
    <col min="2819" max="2819" width="40.42578125" style="1019" customWidth="1"/>
    <col min="2820" max="2820" width="5.5703125" style="1019" customWidth="1"/>
    <col min="2821" max="2821" width="8.5703125" style="1019" customWidth="1"/>
    <col min="2822" max="2822" width="9.85546875" style="1019" customWidth="1"/>
    <col min="2823" max="2823" width="13.85546875" style="1019" customWidth="1"/>
    <col min="2824" max="2827" width="9.140625" style="1019"/>
    <col min="2828" max="2828" width="75.42578125" style="1019" customWidth="1"/>
    <col min="2829" max="2829" width="45.28515625" style="1019" customWidth="1"/>
    <col min="2830" max="3072" width="9.140625" style="1019"/>
    <col min="3073" max="3073" width="4.42578125" style="1019" customWidth="1"/>
    <col min="3074" max="3074" width="11.5703125" style="1019" customWidth="1"/>
    <col min="3075" max="3075" width="40.42578125" style="1019" customWidth="1"/>
    <col min="3076" max="3076" width="5.5703125" style="1019" customWidth="1"/>
    <col min="3077" max="3077" width="8.5703125" style="1019" customWidth="1"/>
    <col min="3078" max="3078" width="9.85546875" style="1019" customWidth="1"/>
    <col min="3079" max="3079" width="13.85546875" style="1019" customWidth="1"/>
    <col min="3080" max="3083" width="9.140625" style="1019"/>
    <col min="3084" max="3084" width="75.42578125" style="1019" customWidth="1"/>
    <col min="3085" max="3085" width="45.28515625" style="1019" customWidth="1"/>
    <col min="3086" max="3328" width="9.140625" style="1019"/>
    <col min="3329" max="3329" width="4.42578125" style="1019" customWidth="1"/>
    <col min="3330" max="3330" width="11.5703125" style="1019" customWidth="1"/>
    <col min="3331" max="3331" width="40.42578125" style="1019" customWidth="1"/>
    <col min="3332" max="3332" width="5.5703125" style="1019" customWidth="1"/>
    <col min="3333" max="3333" width="8.5703125" style="1019" customWidth="1"/>
    <col min="3334" max="3334" width="9.85546875" style="1019" customWidth="1"/>
    <col min="3335" max="3335" width="13.85546875" style="1019" customWidth="1"/>
    <col min="3336" max="3339" width="9.140625" style="1019"/>
    <col min="3340" max="3340" width="75.42578125" style="1019" customWidth="1"/>
    <col min="3341" max="3341" width="45.28515625" style="1019" customWidth="1"/>
    <col min="3342" max="3584" width="9.140625" style="1019"/>
    <col min="3585" max="3585" width="4.42578125" style="1019" customWidth="1"/>
    <col min="3586" max="3586" width="11.5703125" style="1019" customWidth="1"/>
    <col min="3587" max="3587" width="40.42578125" style="1019" customWidth="1"/>
    <col min="3588" max="3588" width="5.5703125" style="1019" customWidth="1"/>
    <col min="3589" max="3589" width="8.5703125" style="1019" customWidth="1"/>
    <col min="3590" max="3590" width="9.85546875" style="1019" customWidth="1"/>
    <col min="3591" max="3591" width="13.85546875" style="1019" customWidth="1"/>
    <col min="3592" max="3595" width="9.140625" style="1019"/>
    <col min="3596" max="3596" width="75.42578125" style="1019" customWidth="1"/>
    <col min="3597" max="3597" width="45.28515625" style="1019" customWidth="1"/>
    <col min="3598" max="3840" width="9.140625" style="1019"/>
    <col min="3841" max="3841" width="4.42578125" style="1019" customWidth="1"/>
    <col min="3842" max="3842" width="11.5703125" style="1019" customWidth="1"/>
    <col min="3843" max="3843" width="40.42578125" style="1019" customWidth="1"/>
    <col min="3844" max="3844" width="5.5703125" style="1019" customWidth="1"/>
    <col min="3845" max="3845" width="8.5703125" style="1019" customWidth="1"/>
    <col min="3846" max="3846" width="9.85546875" style="1019" customWidth="1"/>
    <col min="3847" max="3847" width="13.85546875" style="1019" customWidth="1"/>
    <col min="3848" max="3851" width="9.140625" style="1019"/>
    <col min="3852" max="3852" width="75.42578125" style="1019" customWidth="1"/>
    <col min="3853" max="3853" width="45.28515625" style="1019" customWidth="1"/>
    <col min="3854" max="4096" width="9.140625" style="1019"/>
    <col min="4097" max="4097" width="4.42578125" style="1019" customWidth="1"/>
    <col min="4098" max="4098" width="11.5703125" style="1019" customWidth="1"/>
    <col min="4099" max="4099" width="40.42578125" style="1019" customWidth="1"/>
    <col min="4100" max="4100" width="5.5703125" style="1019" customWidth="1"/>
    <col min="4101" max="4101" width="8.5703125" style="1019" customWidth="1"/>
    <col min="4102" max="4102" width="9.85546875" style="1019" customWidth="1"/>
    <col min="4103" max="4103" width="13.85546875" style="1019" customWidth="1"/>
    <col min="4104" max="4107" width="9.140625" style="1019"/>
    <col min="4108" max="4108" width="75.42578125" style="1019" customWidth="1"/>
    <col min="4109" max="4109" width="45.28515625" style="1019" customWidth="1"/>
    <col min="4110" max="4352" width="9.140625" style="1019"/>
    <col min="4353" max="4353" width="4.42578125" style="1019" customWidth="1"/>
    <col min="4354" max="4354" width="11.5703125" style="1019" customWidth="1"/>
    <col min="4355" max="4355" width="40.42578125" style="1019" customWidth="1"/>
    <col min="4356" max="4356" width="5.5703125" style="1019" customWidth="1"/>
    <col min="4357" max="4357" width="8.5703125" style="1019" customWidth="1"/>
    <col min="4358" max="4358" width="9.85546875" style="1019" customWidth="1"/>
    <col min="4359" max="4359" width="13.85546875" style="1019" customWidth="1"/>
    <col min="4360" max="4363" width="9.140625" style="1019"/>
    <col min="4364" max="4364" width="75.42578125" style="1019" customWidth="1"/>
    <col min="4365" max="4365" width="45.28515625" style="1019" customWidth="1"/>
    <col min="4366" max="4608" width="9.140625" style="1019"/>
    <col min="4609" max="4609" width="4.42578125" style="1019" customWidth="1"/>
    <col min="4610" max="4610" width="11.5703125" style="1019" customWidth="1"/>
    <col min="4611" max="4611" width="40.42578125" style="1019" customWidth="1"/>
    <col min="4612" max="4612" width="5.5703125" style="1019" customWidth="1"/>
    <col min="4613" max="4613" width="8.5703125" style="1019" customWidth="1"/>
    <col min="4614" max="4614" width="9.85546875" style="1019" customWidth="1"/>
    <col min="4615" max="4615" width="13.85546875" style="1019" customWidth="1"/>
    <col min="4616" max="4619" width="9.140625" style="1019"/>
    <col min="4620" max="4620" width="75.42578125" style="1019" customWidth="1"/>
    <col min="4621" max="4621" width="45.28515625" style="1019" customWidth="1"/>
    <col min="4622" max="4864" width="9.140625" style="1019"/>
    <col min="4865" max="4865" width="4.42578125" style="1019" customWidth="1"/>
    <col min="4866" max="4866" width="11.5703125" style="1019" customWidth="1"/>
    <col min="4867" max="4867" width="40.42578125" style="1019" customWidth="1"/>
    <col min="4868" max="4868" width="5.5703125" style="1019" customWidth="1"/>
    <col min="4869" max="4869" width="8.5703125" style="1019" customWidth="1"/>
    <col min="4870" max="4870" width="9.85546875" style="1019" customWidth="1"/>
    <col min="4871" max="4871" width="13.85546875" style="1019" customWidth="1"/>
    <col min="4872" max="4875" width="9.140625" style="1019"/>
    <col min="4876" max="4876" width="75.42578125" style="1019" customWidth="1"/>
    <col min="4877" max="4877" width="45.28515625" style="1019" customWidth="1"/>
    <col min="4878" max="5120" width="9.140625" style="1019"/>
    <col min="5121" max="5121" width="4.42578125" style="1019" customWidth="1"/>
    <col min="5122" max="5122" width="11.5703125" style="1019" customWidth="1"/>
    <col min="5123" max="5123" width="40.42578125" style="1019" customWidth="1"/>
    <col min="5124" max="5124" width="5.5703125" style="1019" customWidth="1"/>
    <col min="5125" max="5125" width="8.5703125" style="1019" customWidth="1"/>
    <col min="5126" max="5126" width="9.85546875" style="1019" customWidth="1"/>
    <col min="5127" max="5127" width="13.85546875" style="1019" customWidth="1"/>
    <col min="5128" max="5131" width="9.140625" style="1019"/>
    <col min="5132" max="5132" width="75.42578125" style="1019" customWidth="1"/>
    <col min="5133" max="5133" width="45.28515625" style="1019" customWidth="1"/>
    <col min="5134" max="5376" width="9.140625" style="1019"/>
    <col min="5377" max="5377" width="4.42578125" style="1019" customWidth="1"/>
    <col min="5378" max="5378" width="11.5703125" style="1019" customWidth="1"/>
    <col min="5379" max="5379" width="40.42578125" style="1019" customWidth="1"/>
    <col min="5380" max="5380" width="5.5703125" style="1019" customWidth="1"/>
    <col min="5381" max="5381" width="8.5703125" style="1019" customWidth="1"/>
    <col min="5382" max="5382" width="9.85546875" style="1019" customWidth="1"/>
    <col min="5383" max="5383" width="13.85546875" style="1019" customWidth="1"/>
    <col min="5384" max="5387" width="9.140625" style="1019"/>
    <col min="5388" max="5388" width="75.42578125" style="1019" customWidth="1"/>
    <col min="5389" max="5389" width="45.28515625" style="1019" customWidth="1"/>
    <col min="5390" max="5632" width="9.140625" style="1019"/>
    <col min="5633" max="5633" width="4.42578125" style="1019" customWidth="1"/>
    <col min="5634" max="5634" width="11.5703125" style="1019" customWidth="1"/>
    <col min="5635" max="5635" width="40.42578125" style="1019" customWidth="1"/>
    <col min="5636" max="5636" width="5.5703125" style="1019" customWidth="1"/>
    <col min="5637" max="5637" width="8.5703125" style="1019" customWidth="1"/>
    <col min="5638" max="5638" width="9.85546875" style="1019" customWidth="1"/>
    <col min="5639" max="5639" width="13.85546875" style="1019" customWidth="1"/>
    <col min="5640" max="5643" width="9.140625" style="1019"/>
    <col min="5644" max="5644" width="75.42578125" style="1019" customWidth="1"/>
    <col min="5645" max="5645" width="45.28515625" style="1019" customWidth="1"/>
    <col min="5646" max="5888" width="9.140625" style="1019"/>
    <col min="5889" max="5889" width="4.42578125" style="1019" customWidth="1"/>
    <col min="5890" max="5890" width="11.5703125" style="1019" customWidth="1"/>
    <col min="5891" max="5891" width="40.42578125" style="1019" customWidth="1"/>
    <col min="5892" max="5892" width="5.5703125" style="1019" customWidth="1"/>
    <col min="5893" max="5893" width="8.5703125" style="1019" customWidth="1"/>
    <col min="5894" max="5894" width="9.85546875" style="1019" customWidth="1"/>
    <col min="5895" max="5895" width="13.85546875" style="1019" customWidth="1"/>
    <col min="5896" max="5899" width="9.140625" style="1019"/>
    <col min="5900" max="5900" width="75.42578125" style="1019" customWidth="1"/>
    <col min="5901" max="5901" width="45.28515625" style="1019" customWidth="1"/>
    <col min="5902" max="6144" width="9.140625" style="1019"/>
    <col min="6145" max="6145" width="4.42578125" style="1019" customWidth="1"/>
    <col min="6146" max="6146" width="11.5703125" style="1019" customWidth="1"/>
    <col min="6147" max="6147" width="40.42578125" style="1019" customWidth="1"/>
    <col min="6148" max="6148" width="5.5703125" style="1019" customWidth="1"/>
    <col min="6149" max="6149" width="8.5703125" style="1019" customWidth="1"/>
    <col min="6150" max="6150" width="9.85546875" style="1019" customWidth="1"/>
    <col min="6151" max="6151" width="13.85546875" style="1019" customWidth="1"/>
    <col min="6152" max="6155" width="9.140625" style="1019"/>
    <col min="6156" max="6156" width="75.42578125" style="1019" customWidth="1"/>
    <col min="6157" max="6157" width="45.28515625" style="1019" customWidth="1"/>
    <col min="6158" max="6400" width="9.140625" style="1019"/>
    <col min="6401" max="6401" width="4.42578125" style="1019" customWidth="1"/>
    <col min="6402" max="6402" width="11.5703125" style="1019" customWidth="1"/>
    <col min="6403" max="6403" width="40.42578125" style="1019" customWidth="1"/>
    <col min="6404" max="6404" width="5.5703125" style="1019" customWidth="1"/>
    <col min="6405" max="6405" width="8.5703125" style="1019" customWidth="1"/>
    <col min="6406" max="6406" width="9.85546875" style="1019" customWidth="1"/>
    <col min="6407" max="6407" width="13.85546875" style="1019" customWidth="1"/>
    <col min="6408" max="6411" width="9.140625" style="1019"/>
    <col min="6412" max="6412" width="75.42578125" style="1019" customWidth="1"/>
    <col min="6413" max="6413" width="45.28515625" style="1019" customWidth="1"/>
    <col min="6414" max="6656" width="9.140625" style="1019"/>
    <col min="6657" max="6657" width="4.42578125" style="1019" customWidth="1"/>
    <col min="6658" max="6658" width="11.5703125" style="1019" customWidth="1"/>
    <col min="6659" max="6659" width="40.42578125" style="1019" customWidth="1"/>
    <col min="6660" max="6660" width="5.5703125" style="1019" customWidth="1"/>
    <col min="6661" max="6661" width="8.5703125" style="1019" customWidth="1"/>
    <col min="6662" max="6662" width="9.85546875" style="1019" customWidth="1"/>
    <col min="6663" max="6663" width="13.85546875" style="1019" customWidth="1"/>
    <col min="6664" max="6667" width="9.140625" style="1019"/>
    <col min="6668" max="6668" width="75.42578125" style="1019" customWidth="1"/>
    <col min="6669" max="6669" width="45.28515625" style="1019" customWidth="1"/>
    <col min="6670" max="6912" width="9.140625" style="1019"/>
    <col min="6913" max="6913" width="4.42578125" style="1019" customWidth="1"/>
    <col min="6914" max="6914" width="11.5703125" style="1019" customWidth="1"/>
    <col min="6915" max="6915" width="40.42578125" style="1019" customWidth="1"/>
    <col min="6916" max="6916" width="5.5703125" style="1019" customWidth="1"/>
    <col min="6917" max="6917" width="8.5703125" style="1019" customWidth="1"/>
    <col min="6918" max="6918" width="9.85546875" style="1019" customWidth="1"/>
    <col min="6919" max="6919" width="13.85546875" style="1019" customWidth="1"/>
    <col min="6920" max="6923" width="9.140625" style="1019"/>
    <col min="6924" max="6924" width="75.42578125" style="1019" customWidth="1"/>
    <col min="6925" max="6925" width="45.28515625" style="1019" customWidth="1"/>
    <col min="6926" max="7168" width="9.140625" style="1019"/>
    <col min="7169" max="7169" width="4.42578125" style="1019" customWidth="1"/>
    <col min="7170" max="7170" width="11.5703125" style="1019" customWidth="1"/>
    <col min="7171" max="7171" width="40.42578125" style="1019" customWidth="1"/>
    <col min="7172" max="7172" width="5.5703125" style="1019" customWidth="1"/>
    <col min="7173" max="7173" width="8.5703125" style="1019" customWidth="1"/>
    <col min="7174" max="7174" width="9.85546875" style="1019" customWidth="1"/>
    <col min="7175" max="7175" width="13.85546875" style="1019" customWidth="1"/>
    <col min="7176" max="7179" width="9.140625" style="1019"/>
    <col min="7180" max="7180" width="75.42578125" style="1019" customWidth="1"/>
    <col min="7181" max="7181" width="45.28515625" style="1019" customWidth="1"/>
    <col min="7182" max="7424" width="9.140625" style="1019"/>
    <col min="7425" max="7425" width="4.42578125" style="1019" customWidth="1"/>
    <col min="7426" max="7426" width="11.5703125" style="1019" customWidth="1"/>
    <col min="7427" max="7427" width="40.42578125" style="1019" customWidth="1"/>
    <col min="7428" max="7428" width="5.5703125" style="1019" customWidth="1"/>
    <col min="7429" max="7429" width="8.5703125" style="1019" customWidth="1"/>
    <col min="7430" max="7430" width="9.85546875" style="1019" customWidth="1"/>
    <col min="7431" max="7431" width="13.85546875" style="1019" customWidth="1"/>
    <col min="7432" max="7435" width="9.140625" style="1019"/>
    <col min="7436" max="7436" width="75.42578125" style="1019" customWidth="1"/>
    <col min="7437" max="7437" width="45.28515625" style="1019" customWidth="1"/>
    <col min="7438" max="7680" width="9.140625" style="1019"/>
    <col min="7681" max="7681" width="4.42578125" style="1019" customWidth="1"/>
    <col min="7682" max="7682" width="11.5703125" style="1019" customWidth="1"/>
    <col min="7683" max="7683" width="40.42578125" style="1019" customWidth="1"/>
    <col min="7684" max="7684" width="5.5703125" style="1019" customWidth="1"/>
    <col min="7685" max="7685" width="8.5703125" style="1019" customWidth="1"/>
    <col min="7686" max="7686" width="9.85546875" style="1019" customWidth="1"/>
    <col min="7687" max="7687" width="13.85546875" style="1019" customWidth="1"/>
    <col min="7688" max="7691" width="9.140625" style="1019"/>
    <col min="7692" max="7692" width="75.42578125" style="1019" customWidth="1"/>
    <col min="7693" max="7693" width="45.28515625" style="1019" customWidth="1"/>
    <col min="7694" max="7936" width="9.140625" style="1019"/>
    <col min="7937" max="7937" width="4.42578125" style="1019" customWidth="1"/>
    <col min="7938" max="7938" width="11.5703125" style="1019" customWidth="1"/>
    <col min="7939" max="7939" width="40.42578125" style="1019" customWidth="1"/>
    <col min="7940" max="7940" width="5.5703125" style="1019" customWidth="1"/>
    <col min="7941" max="7941" width="8.5703125" style="1019" customWidth="1"/>
    <col min="7942" max="7942" width="9.85546875" style="1019" customWidth="1"/>
    <col min="7943" max="7943" width="13.85546875" style="1019" customWidth="1"/>
    <col min="7944" max="7947" width="9.140625" style="1019"/>
    <col min="7948" max="7948" width="75.42578125" style="1019" customWidth="1"/>
    <col min="7949" max="7949" width="45.28515625" style="1019" customWidth="1"/>
    <col min="7950" max="8192" width="9.140625" style="1019"/>
    <col min="8193" max="8193" width="4.42578125" style="1019" customWidth="1"/>
    <col min="8194" max="8194" width="11.5703125" style="1019" customWidth="1"/>
    <col min="8195" max="8195" width="40.42578125" style="1019" customWidth="1"/>
    <col min="8196" max="8196" width="5.5703125" style="1019" customWidth="1"/>
    <col min="8197" max="8197" width="8.5703125" style="1019" customWidth="1"/>
    <col min="8198" max="8198" width="9.85546875" style="1019" customWidth="1"/>
    <col min="8199" max="8199" width="13.85546875" style="1019" customWidth="1"/>
    <col min="8200" max="8203" width="9.140625" style="1019"/>
    <col min="8204" max="8204" width="75.42578125" style="1019" customWidth="1"/>
    <col min="8205" max="8205" width="45.28515625" style="1019" customWidth="1"/>
    <col min="8206" max="8448" width="9.140625" style="1019"/>
    <col min="8449" max="8449" width="4.42578125" style="1019" customWidth="1"/>
    <col min="8450" max="8450" width="11.5703125" style="1019" customWidth="1"/>
    <col min="8451" max="8451" width="40.42578125" style="1019" customWidth="1"/>
    <col min="8452" max="8452" width="5.5703125" style="1019" customWidth="1"/>
    <col min="8453" max="8453" width="8.5703125" style="1019" customWidth="1"/>
    <col min="8454" max="8454" width="9.85546875" style="1019" customWidth="1"/>
    <col min="8455" max="8455" width="13.85546875" style="1019" customWidth="1"/>
    <col min="8456" max="8459" width="9.140625" style="1019"/>
    <col min="8460" max="8460" width="75.42578125" style="1019" customWidth="1"/>
    <col min="8461" max="8461" width="45.28515625" style="1019" customWidth="1"/>
    <col min="8462" max="8704" width="9.140625" style="1019"/>
    <col min="8705" max="8705" width="4.42578125" style="1019" customWidth="1"/>
    <col min="8706" max="8706" width="11.5703125" style="1019" customWidth="1"/>
    <col min="8707" max="8707" width="40.42578125" style="1019" customWidth="1"/>
    <col min="8708" max="8708" width="5.5703125" style="1019" customWidth="1"/>
    <col min="8709" max="8709" width="8.5703125" style="1019" customWidth="1"/>
    <col min="8710" max="8710" width="9.85546875" style="1019" customWidth="1"/>
    <col min="8711" max="8711" width="13.85546875" style="1019" customWidth="1"/>
    <col min="8712" max="8715" width="9.140625" style="1019"/>
    <col min="8716" max="8716" width="75.42578125" style="1019" customWidth="1"/>
    <col min="8717" max="8717" width="45.28515625" style="1019" customWidth="1"/>
    <col min="8718" max="8960" width="9.140625" style="1019"/>
    <col min="8961" max="8961" width="4.42578125" style="1019" customWidth="1"/>
    <col min="8962" max="8962" width="11.5703125" style="1019" customWidth="1"/>
    <col min="8963" max="8963" width="40.42578125" style="1019" customWidth="1"/>
    <col min="8964" max="8964" width="5.5703125" style="1019" customWidth="1"/>
    <col min="8965" max="8965" width="8.5703125" style="1019" customWidth="1"/>
    <col min="8966" max="8966" width="9.85546875" style="1019" customWidth="1"/>
    <col min="8967" max="8967" width="13.85546875" style="1019" customWidth="1"/>
    <col min="8968" max="8971" width="9.140625" style="1019"/>
    <col min="8972" max="8972" width="75.42578125" style="1019" customWidth="1"/>
    <col min="8973" max="8973" width="45.28515625" style="1019" customWidth="1"/>
    <col min="8974" max="9216" width="9.140625" style="1019"/>
    <col min="9217" max="9217" width="4.42578125" style="1019" customWidth="1"/>
    <col min="9218" max="9218" width="11.5703125" style="1019" customWidth="1"/>
    <col min="9219" max="9219" width="40.42578125" style="1019" customWidth="1"/>
    <col min="9220" max="9220" width="5.5703125" style="1019" customWidth="1"/>
    <col min="9221" max="9221" width="8.5703125" style="1019" customWidth="1"/>
    <col min="9222" max="9222" width="9.85546875" style="1019" customWidth="1"/>
    <col min="9223" max="9223" width="13.85546875" style="1019" customWidth="1"/>
    <col min="9224" max="9227" width="9.140625" style="1019"/>
    <col min="9228" max="9228" width="75.42578125" style="1019" customWidth="1"/>
    <col min="9229" max="9229" width="45.28515625" style="1019" customWidth="1"/>
    <col min="9230" max="9472" width="9.140625" style="1019"/>
    <col min="9473" max="9473" width="4.42578125" style="1019" customWidth="1"/>
    <col min="9474" max="9474" width="11.5703125" style="1019" customWidth="1"/>
    <col min="9475" max="9475" width="40.42578125" style="1019" customWidth="1"/>
    <col min="9476" max="9476" width="5.5703125" style="1019" customWidth="1"/>
    <col min="9477" max="9477" width="8.5703125" style="1019" customWidth="1"/>
    <col min="9478" max="9478" width="9.85546875" style="1019" customWidth="1"/>
    <col min="9479" max="9479" width="13.85546875" style="1019" customWidth="1"/>
    <col min="9480" max="9483" width="9.140625" style="1019"/>
    <col min="9484" max="9484" width="75.42578125" style="1019" customWidth="1"/>
    <col min="9485" max="9485" width="45.28515625" style="1019" customWidth="1"/>
    <col min="9486" max="9728" width="9.140625" style="1019"/>
    <col min="9729" max="9729" width="4.42578125" style="1019" customWidth="1"/>
    <col min="9730" max="9730" width="11.5703125" style="1019" customWidth="1"/>
    <col min="9731" max="9731" width="40.42578125" style="1019" customWidth="1"/>
    <col min="9732" max="9732" width="5.5703125" style="1019" customWidth="1"/>
    <col min="9733" max="9733" width="8.5703125" style="1019" customWidth="1"/>
    <col min="9734" max="9734" width="9.85546875" style="1019" customWidth="1"/>
    <col min="9735" max="9735" width="13.85546875" style="1019" customWidth="1"/>
    <col min="9736" max="9739" width="9.140625" style="1019"/>
    <col min="9740" max="9740" width="75.42578125" style="1019" customWidth="1"/>
    <col min="9741" max="9741" width="45.28515625" style="1019" customWidth="1"/>
    <col min="9742" max="9984" width="9.140625" style="1019"/>
    <col min="9985" max="9985" width="4.42578125" style="1019" customWidth="1"/>
    <col min="9986" max="9986" width="11.5703125" style="1019" customWidth="1"/>
    <col min="9987" max="9987" width="40.42578125" style="1019" customWidth="1"/>
    <col min="9988" max="9988" width="5.5703125" style="1019" customWidth="1"/>
    <col min="9989" max="9989" width="8.5703125" style="1019" customWidth="1"/>
    <col min="9990" max="9990" width="9.85546875" style="1019" customWidth="1"/>
    <col min="9991" max="9991" width="13.85546875" style="1019" customWidth="1"/>
    <col min="9992" max="9995" width="9.140625" style="1019"/>
    <col min="9996" max="9996" width="75.42578125" style="1019" customWidth="1"/>
    <col min="9997" max="9997" width="45.28515625" style="1019" customWidth="1"/>
    <col min="9998" max="10240" width="9.140625" style="1019"/>
    <col min="10241" max="10241" width="4.42578125" style="1019" customWidth="1"/>
    <col min="10242" max="10242" width="11.5703125" style="1019" customWidth="1"/>
    <col min="10243" max="10243" width="40.42578125" style="1019" customWidth="1"/>
    <col min="10244" max="10244" width="5.5703125" style="1019" customWidth="1"/>
    <col min="10245" max="10245" width="8.5703125" style="1019" customWidth="1"/>
    <col min="10246" max="10246" width="9.85546875" style="1019" customWidth="1"/>
    <col min="10247" max="10247" width="13.85546875" style="1019" customWidth="1"/>
    <col min="10248" max="10251" width="9.140625" style="1019"/>
    <col min="10252" max="10252" width="75.42578125" style="1019" customWidth="1"/>
    <col min="10253" max="10253" width="45.28515625" style="1019" customWidth="1"/>
    <col min="10254" max="10496" width="9.140625" style="1019"/>
    <col min="10497" max="10497" width="4.42578125" style="1019" customWidth="1"/>
    <col min="10498" max="10498" width="11.5703125" style="1019" customWidth="1"/>
    <col min="10499" max="10499" width="40.42578125" style="1019" customWidth="1"/>
    <col min="10500" max="10500" width="5.5703125" style="1019" customWidth="1"/>
    <col min="10501" max="10501" width="8.5703125" style="1019" customWidth="1"/>
    <col min="10502" max="10502" width="9.85546875" style="1019" customWidth="1"/>
    <col min="10503" max="10503" width="13.85546875" style="1019" customWidth="1"/>
    <col min="10504" max="10507" width="9.140625" style="1019"/>
    <col min="10508" max="10508" width="75.42578125" style="1019" customWidth="1"/>
    <col min="10509" max="10509" width="45.28515625" style="1019" customWidth="1"/>
    <col min="10510" max="10752" width="9.140625" style="1019"/>
    <col min="10753" max="10753" width="4.42578125" style="1019" customWidth="1"/>
    <col min="10754" max="10754" width="11.5703125" style="1019" customWidth="1"/>
    <col min="10755" max="10755" width="40.42578125" style="1019" customWidth="1"/>
    <col min="10756" max="10756" width="5.5703125" style="1019" customWidth="1"/>
    <col min="10757" max="10757" width="8.5703125" style="1019" customWidth="1"/>
    <col min="10758" max="10758" width="9.85546875" style="1019" customWidth="1"/>
    <col min="10759" max="10759" width="13.85546875" style="1019" customWidth="1"/>
    <col min="10760" max="10763" width="9.140625" style="1019"/>
    <col min="10764" max="10764" width="75.42578125" style="1019" customWidth="1"/>
    <col min="10765" max="10765" width="45.28515625" style="1019" customWidth="1"/>
    <col min="10766" max="11008" width="9.140625" style="1019"/>
    <col min="11009" max="11009" width="4.42578125" style="1019" customWidth="1"/>
    <col min="11010" max="11010" width="11.5703125" style="1019" customWidth="1"/>
    <col min="11011" max="11011" width="40.42578125" style="1019" customWidth="1"/>
    <col min="11012" max="11012" width="5.5703125" style="1019" customWidth="1"/>
    <col min="11013" max="11013" width="8.5703125" style="1019" customWidth="1"/>
    <col min="11014" max="11014" width="9.85546875" style="1019" customWidth="1"/>
    <col min="11015" max="11015" width="13.85546875" style="1019" customWidth="1"/>
    <col min="11016" max="11019" width="9.140625" style="1019"/>
    <col min="11020" max="11020" width="75.42578125" style="1019" customWidth="1"/>
    <col min="11021" max="11021" width="45.28515625" style="1019" customWidth="1"/>
    <col min="11022" max="11264" width="9.140625" style="1019"/>
    <col min="11265" max="11265" width="4.42578125" style="1019" customWidth="1"/>
    <col min="11266" max="11266" width="11.5703125" style="1019" customWidth="1"/>
    <col min="11267" max="11267" width="40.42578125" style="1019" customWidth="1"/>
    <col min="11268" max="11268" width="5.5703125" style="1019" customWidth="1"/>
    <col min="11269" max="11269" width="8.5703125" style="1019" customWidth="1"/>
    <col min="11270" max="11270" width="9.85546875" style="1019" customWidth="1"/>
    <col min="11271" max="11271" width="13.85546875" style="1019" customWidth="1"/>
    <col min="11272" max="11275" width="9.140625" style="1019"/>
    <col min="11276" max="11276" width="75.42578125" style="1019" customWidth="1"/>
    <col min="11277" max="11277" width="45.28515625" style="1019" customWidth="1"/>
    <col min="11278" max="11520" width="9.140625" style="1019"/>
    <col min="11521" max="11521" width="4.42578125" style="1019" customWidth="1"/>
    <col min="11522" max="11522" width="11.5703125" style="1019" customWidth="1"/>
    <col min="11523" max="11523" width="40.42578125" style="1019" customWidth="1"/>
    <col min="11524" max="11524" width="5.5703125" style="1019" customWidth="1"/>
    <col min="11525" max="11525" width="8.5703125" style="1019" customWidth="1"/>
    <col min="11526" max="11526" width="9.85546875" style="1019" customWidth="1"/>
    <col min="11527" max="11527" width="13.85546875" style="1019" customWidth="1"/>
    <col min="11528" max="11531" width="9.140625" style="1019"/>
    <col min="11532" max="11532" width="75.42578125" style="1019" customWidth="1"/>
    <col min="11533" max="11533" width="45.28515625" style="1019" customWidth="1"/>
    <col min="11534" max="11776" width="9.140625" style="1019"/>
    <col min="11777" max="11777" width="4.42578125" style="1019" customWidth="1"/>
    <col min="11778" max="11778" width="11.5703125" style="1019" customWidth="1"/>
    <col min="11779" max="11779" width="40.42578125" style="1019" customWidth="1"/>
    <col min="11780" max="11780" width="5.5703125" style="1019" customWidth="1"/>
    <col min="11781" max="11781" width="8.5703125" style="1019" customWidth="1"/>
    <col min="11782" max="11782" width="9.85546875" style="1019" customWidth="1"/>
    <col min="11783" max="11783" width="13.85546875" style="1019" customWidth="1"/>
    <col min="11784" max="11787" width="9.140625" style="1019"/>
    <col min="11788" max="11788" width="75.42578125" style="1019" customWidth="1"/>
    <col min="11789" max="11789" width="45.28515625" style="1019" customWidth="1"/>
    <col min="11790" max="12032" width="9.140625" style="1019"/>
    <col min="12033" max="12033" width="4.42578125" style="1019" customWidth="1"/>
    <col min="12034" max="12034" width="11.5703125" style="1019" customWidth="1"/>
    <col min="12035" max="12035" width="40.42578125" style="1019" customWidth="1"/>
    <col min="12036" max="12036" width="5.5703125" style="1019" customWidth="1"/>
    <col min="12037" max="12037" width="8.5703125" style="1019" customWidth="1"/>
    <col min="12038" max="12038" width="9.85546875" style="1019" customWidth="1"/>
    <col min="12039" max="12039" width="13.85546875" style="1019" customWidth="1"/>
    <col min="12040" max="12043" width="9.140625" style="1019"/>
    <col min="12044" max="12044" width="75.42578125" style="1019" customWidth="1"/>
    <col min="12045" max="12045" width="45.28515625" style="1019" customWidth="1"/>
    <col min="12046" max="12288" width="9.140625" style="1019"/>
    <col min="12289" max="12289" width="4.42578125" style="1019" customWidth="1"/>
    <col min="12290" max="12290" width="11.5703125" style="1019" customWidth="1"/>
    <col min="12291" max="12291" width="40.42578125" style="1019" customWidth="1"/>
    <col min="12292" max="12292" width="5.5703125" style="1019" customWidth="1"/>
    <col min="12293" max="12293" width="8.5703125" style="1019" customWidth="1"/>
    <col min="12294" max="12294" width="9.85546875" style="1019" customWidth="1"/>
    <col min="12295" max="12295" width="13.85546875" style="1019" customWidth="1"/>
    <col min="12296" max="12299" width="9.140625" style="1019"/>
    <col min="12300" max="12300" width="75.42578125" style="1019" customWidth="1"/>
    <col min="12301" max="12301" width="45.28515625" style="1019" customWidth="1"/>
    <col min="12302" max="12544" width="9.140625" style="1019"/>
    <col min="12545" max="12545" width="4.42578125" style="1019" customWidth="1"/>
    <col min="12546" max="12546" width="11.5703125" style="1019" customWidth="1"/>
    <col min="12547" max="12547" width="40.42578125" style="1019" customWidth="1"/>
    <col min="12548" max="12548" width="5.5703125" style="1019" customWidth="1"/>
    <col min="12549" max="12549" width="8.5703125" style="1019" customWidth="1"/>
    <col min="12550" max="12550" width="9.85546875" style="1019" customWidth="1"/>
    <col min="12551" max="12551" width="13.85546875" style="1019" customWidth="1"/>
    <col min="12552" max="12555" width="9.140625" style="1019"/>
    <col min="12556" max="12556" width="75.42578125" style="1019" customWidth="1"/>
    <col min="12557" max="12557" width="45.28515625" style="1019" customWidth="1"/>
    <col min="12558" max="12800" width="9.140625" style="1019"/>
    <col min="12801" max="12801" width="4.42578125" style="1019" customWidth="1"/>
    <col min="12802" max="12802" width="11.5703125" style="1019" customWidth="1"/>
    <col min="12803" max="12803" width="40.42578125" style="1019" customWidth="1"/>
    <col min="12804" max="12804" width="5.5703125" style="1019" customWidth="1"/>
    <col min="12805" max="12805" width="8.5703125" style="1019" customWidth="1"/>
    <col min="12806" max="12806" width="9.85546875" style="1019" customWidth="1"/>
    <col min="12807" max="12807" width="13.85546875" style="1019" customWidth="1"/>
    <col min="12808" max="12811" width="9.140625" style="1019"/>
    <col min="12812" max="12812" width="75.42578125" style="1019" customWidth="1"/>
    <col min="12813" max="12813" width="45.28515625" style="1019" customWidth="1"/>
    <col min="12814" max="13056" width="9.140625" style="1019"/>
    <col min="13057" max="13057" width="4.42578125" style="1019" customWidth="1"/>
    <col min="13058" max="13058" width="11.5703125" style="1019" customWidth="1"/>
    <col min="13059" max="13059" width="40.42578125" style="1019" customWidth="1"/>
    <col min="13060" max="13060" width="5.5703125" style="1019" customWidth="1"/>
    <col min="13061" max="13061" width="8.5703125" style="1019" customWidth="1"/>
    <col min="13062" max="13062" width="9.85546875" style="1019" customWidth="1"/>
    <col min="13063" max="13063" width="13.85546875" style="1019" customWidth="1"/>
    <col min="13064" max="13067" width="9.140625" style="1019"/>
    <col min="13068" max="13068" width="75.42578125" style="1019" customWidth="1"/>
    <col min="13069" max="13069" width="45.28515625" style="1019" customWidth="1"/>
    <col min="13070" max="13312" width="9.140625" style="1019"/>
    <col min="13313" max="13313" width="4.42578125" style="1019" customWidth="1"/>
    <col min="13314" max="13314" width="11.5703125" style="1019" customWidth="1"/>
    <col min="13315" max="13315" width="40.42578125" style="1019" customWidth="1"/>
    <col min="13316" max="13316" width="5.5703125" style="1019" customWidth="1"/>
    <col min="13317" max="13317" width="8.5703125" style="1019" customWidth="1"/>
    <col min="13318" max="13318" width="9.85546875" style="1019" customWidth="1"/>
    <col min="13319" max="13319" width="13.85546875" style="1019" customWidth="1"/>
    <col min="13320" max="13323" width="9.140625" style="1019"/>
    <col min="13324" max="13324" width="75.42578125" style="1019" customWidth="1"/>
    <col min="13325" max="13325" width="45.28515625" style="1019" customWidth="1"/>
    <col min="13326" max="13568" width="9.140625" style="1019"/>
    <col min="13569" max="13569" width="4.42578125" style="1019" customWidth="1"/>
    <col min="13570" max="13570" width="11.5703125" style="1019" customWidth="1"/>
    <col min="13571" max="13571" width="40.42578125" style="1019" customWidth="1"/>
    <col min="13572" max="13572" width="5.5703125" style="1019" customWidth="1"/>
    <col min="13573" max="13573" width="8.5703125" style="1019" customWidth="1"/>
    <col min="13574" max="13574" width="9.85546875" style="1019" customWidth="1"/>
    <col min="13575" max="13575" width="13.85546875" style="1019" customWidth="1"/>
    <col min="13576" max="13579" width="9.140625" style="1019"/>
    <col min="13580" max="13580" width="75.42578125" style="1019" customWidth="1"/>
    <col min="13581" max="13581" width="45.28515625" style="1019" customWidth="1"/>
    <col min="13582" max="13824" width="9.140625" style="1019"/>
    <col min="13825" max="13825" width="4.42578125" style="1019" customWidth="1"/>
    <col min="13826" max="13826" width="11.5703125" style="1019" customWidth="1"/>
    <col min="13827" max="13827" width="40.42578125" style="1019" customWidth="1"/>
    <col min="13828" max="13828" width="5.5703125" style="1019" customWidth="1"/>
    <col min="13829" max="13829" width="8.5703125" style="1019" customWidth="1"/>
    <col min="13830" max="13830" width="9.85546875" style="1019" customWidth="1"/>
    <col min="13831" max="13831" width="13.85546875" style="1019" customWidth="1"/>
    <col min="13832" max="13835" width="9.140625" style="1019"/>
    <col min="13836" max="13836" width="75.42578125" style="1019" customWidth="1"/>
    <col min="13837" max="13837" width="45.28515625" style="1019" customWidth="1"/>
    <col min="13838" max="14080" width="9.140625" style="1019"/>
    <col min="14081" max="14081" width="4.42578125" style="1019" customWidth="1"/>
    <col min="14082" max="14082" width="11.5703125" style="1019" customWidth="1"/>
    <col min="14083" max="14083" width="40.42578125" style="1019" customWidth="1"/>
    <col min="14084" max="14084" width="5.5703125" style="1019" customWidth="1"/>
    <col min="14085" max="14085" width="8.5703125" style="1019" customWidth="1"/>
    <col min="14086" max="14086" width="9.85546875" style="1019" customWidth="1"/>
    <col min="14087" max="14087" width="13.85546875" style="1019" customWidth="1"/>
    <col min="14088" max="14091" width="9.140625" style="1019"/>
    <col min="14092" max="14092" width="75.42578125" style="1019" customWidth="1"/>
    <col min="14093" max="14093" width="45.28515625" style="1019" customWidth="1"/>
    <col min="14094" max="14336" width="9.140625" style="1019"/>
    <col min="14337" max="14337" width="4.42578125" style="1019" customWidth="1"/>
    <col min="14338" max="14338" width="11.5703125" style="1019" customWidth="1"/>
    <col min="14339" max="14339" width="40.42578125" style="1019" customWidth="1"/>
    <col min="14340" max="14340" width="5.5703125" style="1019" customWidth="1"/>
    <col min="14341" max="14341" width="8.5703125" style="1019" customWidth="1"/>
    <col min="14342" max="14342" width="9.85546875" style="1019" customWidth="1"/>
    <col min="14343" max="14343" width="13.85546875" style="1019" customWidth="1"/>
    <col min="14344" max="14347" width="9.140625" style="1019"/>
    <col min="14348" max="14348" width="75.42578125" style="1019" customWidth="1"/>
    <col min="14349" max="14349" width="45.28515625" style="1019" customWidth="1"/>
    <col min="14350" max="14592" width="9.140625" style="1019"/>
    <col min="14593" max="14593" width="4.42578125" style="1019" customWidth="1"/>
    <col min="14594" max="14594" width="11.5703125" style="1019" customWidth="1"/>
    <col min="14595" max="14595" width="40.42578125" style="1019" customWidth="1"/>
    <col min="14596" max="14596" width="5.5703125" style="1019" customWidth="1"/>
    <col min="14597" max="14597" width="8.5703125" style="1019" customWidth="1"/>
    <col min="14598" max="14598" width="9.85546875" style="1019" customWidth="1"/>
    <col min="14599" max="14599" width="13.85546875" style="1019" customWidth="1"/>
    <col min="14600" max="14603" width="9.140625" style="1019"/>
    <col min="14604" max="14604" width="75.42578125" style="1019" customWidth="1"/>
    <col min="14605" max="14605" width="45.28515625" style="1019" customWidth="1"/>
    <col min="14606" max="14848" width="9.140625" style="1019"/>
    <col min="14849" max="14849" width="4.42578125" style="1019" customWidth="1"/>
    <col min="14850" max="14850" width="11.5703125" style="1019" customWidth="1"/>
    <col min="14851" max="14851" width="40.42578125" style="1019" customWidth="1"/>
    <col min="14852" max="14852" width="5.5703125" style="1019" customWidth="1"/>
    <col min="14853" max="14853" width="8.5703125" style="1019" customWidth="1"/>
    <col min="14854" max="14854" width="9.85546875" style="1019" customWidth="1"/>
    <col min="14855" max="14855" width="13.85546875" style="1019" customWidth="1"/>
    <col min="14856" max="14859" width="9.140625" style="1019"/>
    <col min="14860" max="14860" width="75.42578125" style="1019" customWidth="1"/>
    <col min="14861" max="14861" width="45.28515625" style="1019" customWidth="1"/>
    <col min="14862" max="15104" width="9.140625" style="1019"/>
    <col min="15105" max="15105" width="4.42578125" style="1019" customWidth="1"/>
    <col min="15106" max="15106" width="11.5703125" style="1019" customWidth="1"/>
    <col min="15107" max="15107" width="40.42578125" style="1019" customWidth="1"/>
    <col min="15108" max="15108" width="5.5703125" style="1019" customWidth="1"/>
    <col min="15109" max="15109" width="8.5703125" style="1019" customWidth="1"/>
    <col min="15110" max="15110" width="9.85546875" style="1019" customWidth="1"/>
    <col min="15111" max="15111" width="13.85546875" style="1019" customWidth="1"/>
    <col min="15112" max="15115" width="9.140625" style="1019"/>
    <col min="15116" max="15116" width="75.42578125" style="1019" customWidth="1"/>
    <col min="15117" max="15117" width="45.28515625" style="1019" customWidth="1"/>
    <col min="15118" max="15360" width="9.140625" style="1019"/>
    <col min="15361" max="15361" width="4.42578125" style="1019" customWidth="1"/>
    <col min="15362" max="15362" width="11.5703125" style="1019" customWidth="1"/>
    <col min="15363" max="15363" width="40.42578125" style="1019" customWidth="1"/>
    <col min="15364" max="15364" width="5.5703125" style="1019" customWidth="1"/>
    <col min="15365" max="15365" width="8.5703125" style="1019" customWidth="1"/>
    <col min="15366" max="15366" width="9.85546875" style="1019" customWidth="1"/>
    <col min="15367" max="15367" width="13.85546875" style="1019" customWidth="1"/>
    <col min="15368" max="15371" width="9.140625" style="1019"/>
    <col min="15372" max="15372" width="75.42578125" style="1019" customWidth="1"/>
    <col min="15373" max="15373" width="45.28515625" style="1019" customWidth="1"/>
    <col min="15374" max="15616" width="9.140625" style="1019"/>
    <col min="15617" max="15617" width="4.42578125" style="1019" customWidth="1"/>
    <col min="15618" max="15618" width="11.5703125" style="1019" customWidth="1"/>
    <col min="15619" max="15619" width="40.42578125" style="1019" customWidth="1"/>
    <col min="15620" max="15620" width="5.5703125" style="1019" customWidth="1"/>
    <col min="15621" max="15621" width="8.5703125" style="1019" customWidth="1"/>
    <col min="15622" max="15622" width="9.85546875" style="1019" customWidth="1"/>
    <col min="15623" max="15623" width="13.85546875" style="1019" customWidth="1"/>
    <col min="15624" max="15627" width="9.140625" style="1019"/>
    <col min="15628" max="15628" width="75.42578125" style="1019" customWidth="1"/>
    <col min="15629" max="15629" width="45.28515625" style="1019" customWidth="1"/>
    <col min="15630" max="15872" width="9.140625" style="1019"/>
    <col min="15873" max="15873" width="4.42578125" style="1019" customWidth="1"/>
    <col min="15874" max="15874" width="11.5703125" style="1019" customWidth="1"/>
    <col min="15875" max="15875" width="40.42578125" style="1019" customWidth="1"/>
    <col min="15876" max="15876" width="5.5703125" style="1019" customWidth="1"/>
    <col min="15877" max="15877" width="8.5703125" style="1019" customWidth="1"/>
    <col min="15878" max="15878" width="9.85546875" style="1019" customWidth="1"/>
    <col min="15879" max="15879" width="13.85546875" style="1019" customWidth="1"/>
    <col min="15880" max="15883" width="9.140625" style="1019"/>
    <col min="15884" max="15884" width="75.42578125" style="1019" customWidth="1"/>
    <col min="15885" max="15885" width="45.28515625" style="1019" customWidth="1"/>
    <col min="15886" max="16128" width="9.140625" style="1019"/>
    <col min="16129" max="16129" width="4.42578125" style="1019" customWidth="1"/>
    <col min="16130" max="16130" width="11.5703125" style="1019" customWidth="1"/>
    <col min="16131" max="16131" width="40.42578125" style="1019" customWidth="1"/>
    <col min="16132" max="16132" width="5.5703125" style="1019" customWidth="1"/>
    <col min="16133" max="16133" width="8.5703125" style="1019" customWidth="1"/>
    <col min="16134" max="16134" width="9.85546875" style="1019" customWidth="1"/>
    <col min="16135" max="16135" width="13.85546875" style="1019" customWidth="1"/>
    <col min="16136" max="16139" width="9.140625" style="1019"/>
    <col min="16140" max="16140" width="75.42578125" style="1019" customWidth="1"/>
    <col min="16141" max="16141" width="45.28515625" style="1019" customWidth="1"/>
    <col min="16142" max="16384" width="9.140625" style="1019"/>
  </cols>
  <sheetData>
    <row r="1" spans="1:104" ht="15.75">
      <c r="A1" s="1197" t="s">
        <v>3050</v>
      </c>
      <c r="B1" s="1197"/>
      <c r="C1" s="1197"/>
      <c r="D1" s="1197"/>
      <c r="E1" s="1197"/>
      <c r="F1" s="1197"/>
      <c r="G1" s="1197"/>
    </row>
    <row r="2" spans="1:104" ht="14.25" customHeight="1" thickBot="1">
      <c r="A2" s="1020"/>
      <c r="B2" s="1021"/>
      <c r="C2" s="1022"/>
      <c r="D2" s="1022"/>
      <c r="E2" s="1023"/>
      <c r="F2" s="1022"/>
      <c r="G2" s="1022"/>
    </row>
    <row r="3" spans="1:104" ht="13.5" thickTop="1">
      <c r="A3" s="1184" t="s">
        <v>599</v>
      </c>
      <c r="B3" s="1185"/>
      <c r="C3" s="968" t="str">
        <f>CONCATENATE(cislostavby," ",nazevstavby)</f>
        <v>STL1807301 OPRAVA OBJEKTU NÁDRAŽNÍ 4</v>
      </c>
      <c r="D3" s="420"/>
      <c r="E3" s="1024" t="s">
        <v>29</v>
      </c>
      <c r="F3" s="1025" t="str">
        <f>[2]Rekapitulace!H1</f>
        <v>180730ST.1</v>
      </c>
      <c r="G3" s="1026"/>
    </row>
    <row r="4" spans="1:104" ht="13.5" thickBot="1">
      <c r="A4" s="1198" t="s">
        <v>600</v>
      </c>
      <c r="B4" s="1187"/>
      <c r="C4" s="973" t="str">
        <f>CONCATENATE(cisloobjektu," ",nazevobjektu)</f>
        <v>SO 01.ST NAVRHOVANÝ STAV</v>
      </c>
      <c r="D4" s="426"/>
      <c r="E4" s="1199" t="s">
        <v>3048</v>
      </c>
      <c r="F4" s="1200"/>
      <c r="G4" s="1201"/>
    </row>
    <row r="5" spans="1:104" ht="13.5" thickTop="1">
      <c r="A5" s="1027"/>
      <c r="B5" s="1020"/>
      <c r="C5" s="1020"/>
      <c r="D5" s="1020"/>
      <c r="E5" s="1028"/>
      <c r="F5" s="1020"/>
      <c r="G5" s="1029"/>
    </row>
    <row r="6" spans="1:104">
      <c r="A6" s="1030" t="s">
        <v>88</v>
      </c>
      <c r="B6" s="1031" t="s">
        <v>89</v>
      </c>
      <c r="C6" s="1031" t="s">
        <v>90</v>
      </c>
      <c r="D6" s="1031" t="s">
        <v>91</v>
      </c>
      <c r="E6" s="1032" t="s">
        <v>92</v>
      </c>
      <c r="F6" s="1031" t="s">
        <v>93</v>
      </c>
      <c r="G6" s="1033" t="s">
        <v>616</v>
      </c>
    </row>
    <row r="7" spans="1:104">
      <c r="A7" s="1034" t="s">
        <v>110</v>
      </c>
      <c r="B7" s="1035" t="s">
        <v>433</v>
      </c>
      <c r="C7" s="1036" t="s">
        <v>1246</v>
      </c>
      <c r="D7" s="1037"/>
      <c r="E7" s="1038"/>
      <c r="F7" s="1038"/>
      <c r="G7" s="1039"/>
      <c r="H7" s="1040"/>
      <c r="I7" s="1040"/>
      <c r="O7" s="1041">
        <v>1</v>
      </c>
    </row>
    <row r="8" spans="1:104">
      <c r="A8" s="1042">
        <v>1</v>
      </c>
      <c r="B8" s="1043" t="s">
        <v>1917</v>
      </c>
      <c r="C8" s="1044" t="s">
        <v>1918</v>
      </c>
      <c r="D8" s="1045" t="s">
        <v>466</v>
      </c>
      <c r="E8" s="1046">
        <v>1</v>
      </c>
      <c r="F8" s="1093">
        <v>0</v>
      </c>
      <c r="G8" s="1047">
        <f>E8*F8</f>
        <v>0</v>
      </c>
      <c r="O8" s="1041">
        <v>2</v>
      </c>
      <c r="AA8" s="1019">
        <v>12</v>
      </c>
      <c r="AB8" s="1019">
        <v>0</v>
      </c>
      <c r="AC8" s="1019">
        <v>280</v>
      </c>
      <c r="AZ8" s="1019">
        <v>1</v>
      </c>
      <c r="BA8" s="1019">
        <f>IF(AZ8=1,G8,0)</f>
        <v>0</v>
      </c>
      <c r="BB8" s="1019">
        <f>IF(AZ8=2,G8,0)</f>
        <v>0</v>
      </c>
      <c r="BC8" s="1019">
        <f>IF(AZ8=3,G8,0)</f>
        <v>0</v>
      </c>
      <c r="BD8" s="1019">
        <f>IF(AZ8=4,G8,0)</f>
        <v>0</v>
      </c>
      <c r="BE8" s="1019">
        <f>IF(AZ8=5,G8,0)</f>
        <v>0</v>
      </c>
      <c r="CA8" s="1048">
        <v>12</v>
      </c>
      <c r="CB8" s="1048">
        <v>0</v>
      </c>
      <c r="CZ8" s="1019">
        <v>0</v>
      </c>
    </row>
    <row r="9" spans="1:104" ht="22.5">
      <c r="A9" s="1049"/>
      <c r="B9" s="1050"/>
      <c r="C9" s="1193" t="s">
        <v>1919</v>
      </c>
      <c r="D9" s="1194"/>
      <c r="E9" s="1051">
        <v>0</v>
      </c>
      <c r="F9" s="1052"/>
      <c r="G9" s="1053"/>
      <c r="M9" s="1054" t="s">
        <v>1919</v>
      </c>
      <c r="O9" s="1041"/>
    </row>
    <row r="10" spans="1:104">
      <c r="A10" s="1049"/>
      <c r="B10" s="1050"/>
      <c r="C10" s="1193" t="s">
        <v>1245</v>
      </c>
      <c r="D10" s="1194"/>
      <c r="E10" s="1051">
        <v>1</v>
      </c>
      <c r="F10" s="1052"/>
      <c r="G10" s="1053"/>
      <c r="M10" s="1054">
        <v>1</v>
      </c>
      <c r="O10" s="1041"/>
    </row>
    <row r="11" spans="1:104">
      <c r="A11" s="1042">
        <v>2</v>
      </c>
      <c r="B11" s="1043" t="s">
        <v>1920</v>
      </c>
      <c r="C11" s="1044" t="s">
        <v>1921</v>
      </c>
      <c r="D11" s="1045" t="s">
        <v>466</v>
      </c>
      <c r="E11" s="1046">
        <v>1</v>
      </c>
      <c r="F11" s="1093">
        <v>0</v>
      </c>
      <c r="G11" s="1047">
        <f>E11*F11</f>
        <v>0</v>
      </c>
      <c r="O11" s="1041">
        <v>2</v>
      </c>
      <c r="AA11" s="1019">
        <v>12</v>
      </c>
      <c r="AB11" s="1019">
        <v>0</v>
      </c>
      <c r="AC11" s="1019">
        <v>282</v>
      </c>
      <c r="AZ11" s="1019">
        <v>1</v>
      </c>
      <c r="BA11" s="1019">
        <f>IF(AZ11=1,G11,0)</f>
        <v>0</v>
      </c>
      <c r="BB11" s="1019">
        <f>IF(AZ11=2,G11,0)</f>
        <v>0</v>
      </c>
      <c r="BC11" s="1019">
        <f>IF(AZ11=3,G11,0)</f>
        <v>0</v>
      </c>
      <c r="BD11" s="1019">
        <f>IF(AZ11=4,G11,0)</f>
        <v>0</v>
      </c>
      <c r="BE11" s="1019">
        <f>IF(AZ11=5,G11,0)</f>
        <v>0</v>
      </c>
      <c r="CA11" s="1048">
        <v>12</v>
      </c>
      <c r="CB11" s="1048">
        <v>0</v>
      </c>
      <c r="CZ11" s="1019">
        <v>0</v>
      </c>
    </row>
    <row r="12" spans="1:104">
      <c r="A12" s="1042">
        <v>3</v>
      </c>
      <c r="B12" s="1043" t="s">
        <v>1922</v>
      </c>
      <c r="C12" s="1044" t="s">
        <v>1923</v>
      </c>
      <c r="D12" s="1045" t="s">
        <v>466</v>
      </c>
      <c r="E12" s="1046">
        <v>1</v>
      </c>
      <c r="F12" s="1093">
        <v>0</v>
      </c>
      <c r="G12" s="1047">
        <f>E12*F12</f>
        <v>0</v>
      </c>
      <c r="O12" s="1041">
        <v>2</v>
      </c>
      <c r="AA12" s="1019">
        <v>12</v>
      </c>
      <c r="AB12" s="1019">
        <v>0</v>
      </c>
      <c r="AC12" s="1019">
        <v>284</v>
      </c>
      <c r="AZ12" s="1019">
        <v>1</v>
      </c>
      <c r="BA12" s="1019">
        <f>IF(AZ12=1,G12,0)</f>
        <v>0</v>
      </c>
      <c r="BB12" s="1019">
        <f>IF(AZ12=2,G12,0)</f>
        <v>0</v>
      </c>
      <c r="BC12" s="1019">
        <f>IF(AZ12=3,G12,0)</f>
        <v>0</v>
      </c>
      <c r="BD12" s="1019">
        <f>IF(AZ12=4,G12,0)</f>
        <v>0</v>
      </c>
      <c r="BE12" s="1019">
        <f>IF(AZ12=5,G12,0)</f>
        <v>0</v>
      </c>
      <c r="CA12" s="1048">
        <v>12</v>
      </c>
      <c r="CB12" s="1048">
        <v>0</v>
      </c>
      <c r="CZ12" s="1019">
        <v>0</v>
      </c>
    </row>
    <row r="13" spans="1:104">
      <c r="A13" s="1042">
        <v>4</v>
      </c>
      <c r="B13" s="1043" t="s">
        <v>1924</v>
      </c>
      <c r="C13" s="1044" t="s">
        <v>1925</v>
      </c>
      <c r="D13" s="1045" t="s">
        <v>466</v>
      </c>
      <c r="E13" s="1046">
        <v>1</v>
      </c>
      <c r="F13" s="1093">
        <v>0</v>
      </c>
      <c r="G13" s="1047">
        <f>E13*F13</f>
        <v>0</v>
      </c>
      <c r="O13" s="1041">
        <v>2</v>
      </c>
      <c r="AA13" s="1019">
        <v>12</v>
      </c>
      <c r="AB13" s="1019">
        <v>0</v>
      </c>
      <c r="AC13" s="1019">
        <v>383</v>
      </c>
      <c r="AZ13" s="1019">
        <v>1</v>
      </c>
      <c r="BA13" s="1019">
        <f>IF(AZ13=1,G13,0)</f>
        <v>0</v>
      </c>
      <c r="BB13" s="1019">
        <f>IF(AZ13=2,G13,0)</f>
        <v>0</v>
      </c>
      <c r="BC13" s="1019">
        <f>IF(AZ13=3,G13,0)</f>
        <v>0</v>
      </c>
      <c r="BD13" s="1019">
        <f>IF(AZ13=4,G13,0)</f>
        <v>0</v>
      </c>
      <c r="BE13" s="1019">
        <f>IF(AZ13=5,G13,0)</f>
        <v>0</v>
      </c>
      <c r="CA13" s="1048">
        <v>12</v>
      </c>
      <c r="CB13" s="1048">
        <v>0</v>
      </c>
      <c r="CZ13" s="1019">
        <v>0</v>
      </c>
    </row>
    <row r="14" spans="1:104" ht="22.5">
      <c r="A14" s="1042">
        <v>5</v>
      </c>
      <c r="B14" s="1043" t="s">
        <v>1926</v>
      </c>
      <c r="C14" s="1044" t="s">
        <v>1927</v>
      </c>
      <c r="D14" s="1045" t="s">
        <v>466</v>
      </c>
      <c r="E14" s="1046">
        <v>1</v>
      </c>
      <c r="F14" s="1093">
        <v>0</v>
      </c>
      <c r="G14" s="1047">
        <f>E14*F14</f>
        <v>0</v>
      </c>
      <c r="O14" s="1041">
        <v>2</v>
      </c>
      <c r="AA14" s="1019">
        <v>12</v>
      </c>
      <c r="AB14" s="1019">
        <v>0</v>
      </c>
      <c r="AC14" s="1019">
        <v>389</v>
      </c>
      <c r="AZ14" s="1019">
        <v>1</v>
      </c>
      <c r="BA14" s="1019">
        <f>IF(AZ14=1,G14,0)</f>
        <v>0</v>
      </c>
      <c r="BB14" s="1019">
        <f>IF(AZ14=2,G14,0)</f>
        <v>0</v>
      </c>
      <c r="BC14" s="1019">
        <f>IF(AZ14=3,G14,0)</f>
        <v>0</v>
      </c>
      <c r="BD14" s="1019">
        <f>IF(AZ14=4,G14,0)</f>
        <v>0</v>
      </c>
      <c r="BE14" s="1019">
        <f>IF(AZ14=5,G14,0)</f>
        <v>0</v>
      </c>
      <c r="CA14" s="1048">
        <v>12</v>
      </c>
      <c r="CB14" s="1048">
        <v>0</v>
      </c>
      <c r="CZ14" s="1019">
        <v>0</v>
      </c>
    </row>
    <row r="15" spans="1:104" ht="22.5">
      <c r="A15" s="1049"/>
      <c r="B15" s="1050"/>
      <c r="C15" s="1193" t="s">
        <v>1928</v>
      </c>
      <c r="D15" s="1194"/>
      <c r="E15" s="1051">
        <v>0</v>
      </c>
      <c r="F15" s="1052"/>
      <c r="G15" s="1053"/>
      <c r="M15" s="1054" t="s">
        <v>1928</v>
      </c>
      <c r="O15" s="1041"/>
    </row>
    <row r="16" spans="1:104">
      <c r="A16" s="1049"/>
      <c r="B16" s="1050"/>
      <c r="C16" s="1193" t="s">
        <v>1245</v>
      </c>
      <c r="D16" s="1194"/>
      <c r="E16" s="1051">
        <v>1</v>
      </c>
      <c r="F16" s="1052"/>
      <c r="G16" s="1053"/>
      <c r="M16" s="1054">
        <v>1</v>
      </c>
      <c r="O16" s="1041"/>
    </row>
    <row r="17" spans="1:104">
      <c r="A17" s="1042">
        <v>6</v>
      </c>
      <c r="B17" s="1043" t="s">
        <v>1929</v>
      </c>
      <c r="C17" s="1044" t="s">
        <v>1930</v>
      </c>
      <c r="D17" s="1045" t="s">
        <v>466</v>
      </c>
      <c r="E17" s="1046">
        <v>1</v>
      </c>
      <c r="F17" s="1093">
        <v>0</v>
      </c>
      <c r="G17" s="1047">
        <f>E17*F17</f>
        <v>0</v>
      </c>
      <c r="O17" s="1041">
        <v>2</v>
      </c>
      <c r="AA17" s="1019">
        <v>12</v>
      </c>
      <c r="AB17" s="1019">
        <v>0</v>
      </c>
      <c r="AC17" s="1019">
        <v>390</v>
      </c>
      <c r="AZ17" s="1019">
        <v>1</v>
      </c>
      <c r="BA17" s="1019">
        <f>IF(AZ17=1,G17,0)</f>
        <v>0</v>
      </c>
      <c r="BB17" s="1019">
        <f>IF(AZ17=2,G17,0)</f>
        <v>0</v>
      </c>
      <c r="BC17" s="1019">
        <f>IF(AZ17=3,G17,0)</f>
        <v>0</v>
      </c>
      <c r="BD17" s="1019">
        <f>IF(AZ17=4,G17,0)</f>
        <v>0</v>
      </c>
      <c r="BE17" s="1019">
        <f>IF(AZ17=5,G17,0)</f>
        <v>0</v>
      </c>
      <c r="CA17" s="1048">
        <v>12</v>
      </c>
      <c r="CB17" s="1048">
        <v>0</v>
      </c>
      <c r="CZ17" s="1019">
        <v>0</v>
      </c>
    </row>
    <row r="18" spans="1:104">
      <c r="A18" s="1049"/>
      <c r="B18" s="1050"/>
      <c r="C18" s="1193" t="s">
        <v>1931</v>
      </c>
      <c r="D18" s="1194"/>
      <c r="E18" s="1051">
        <v>0</v>
      </c>
      <c r="F18" s="1052"/>
      <c r="G18" s="1053"/>
      <c r="M18" s="1054" t="s">
        <v>1931</v>
      </c>
      <c r="O18" s="1041"/>
    </row>
    <row r="19" spans="1:104">
      <c r="A19" s="1049"/>
      <c r="B19" s="1050"/>
      <c r="C19" s="1193" t="s">
        <v>1932</v>
      </c>
      <c r="D19" s="1194"/>
      <c r="E19" s="1051">
        <v>0</v>
      </c>
      <c r="F19" s="1052"/>
      <c r="G19" s="1053"/>
      <c r="M19" s="1054" t="s">
        <v>1932</v>
      </c>
      <c r="O19" s="1041"/>
    </row>
    <row r="20" spans="1:104" ht="22.5">
      <c r="A20" s="1049"/>
      <c r="B20" s="1050"/>
      <c r="C20" s="1193" t="s">
        <v>1933</v>
      </c>
      <c r="D20" s="1194"/>
      <c r="E20" s="1051">
        <v>0</v>
      </c>
      <c r="F20" s="1052"/>
      <c r="G20" s="1053"/>
      <c r="M20" s="1054" t="s">
        <v>1933</v>
      </c>
      <c r="O20" s="1041"/>
    </row>
    <row r="21" spans="1:104" ht="22.5">
      <c r="A21" s="1049"/>
      <c r="B21" s="1050"/>
      <c r="C21" s="1193" t="s">
        <v>1934</v>
      </c>
      <c r="D21" s="1194"/>
      <c r="E21" s="1051">
        <v>0</v>
      </c>
      <c r="F21" s="1052"/>
      <c r="G21" s="1053"/>
      <c r="M21" s="1054" t="s">
        <v>1934</v>
      </c>
      <c r="O21" s="1041"/>
    </row>
    <row r="22" spans="1:104">
      <c r="A22" s="1049"/>
      <c r="B22" s="1050"/>
      <c r="C22" s="1193" t="s">
        <v>1245</v>
      </c>
      <c r="D22" s="1194"/>
      <c r="E22" s="1051">
        <v>1</v>
      </c>
      <c r="F22" s="1052"/>
      <c r="G22" s="1053"/>
      <c r="M22" s="1054">
        <v>1</v>
      </c>
      <c r="O22" s="1041"/>
    </row>
    <row r="23" spans="1:104">
      <c r="A23" s="1055"/>
      <c r="B23" s="1056" t="s">
        <v>669</v>
      </c>
      <c r="C23" s="1057" t="str">
        <f>CONCATENATE(B7," ",C7)</f>
        <v>11 Přípravné a přidružené práce</v>
      </c>
      <c r="D23" s="1058"/>
      <c r="E23" s="1059"/>
      <c r="F23" s="1060"/>
      <c r="G23" s="1061">
        <f>SUM(G7:G22)</f>
        <v>0</v>
      </c>
      <c r="O23" s="1041">
        <v>4</v>
      </c>
      <c r="BA23" s="1062">
        <f>SUM(BA7:BA22)</f>
        <v>0</v>
      </c>
      <c r="BB23" s="1062">
        <f>SUM(BB7:BB22)</f>
        <v>0</v>
      </c>
      <c r="BC23" s="1062">
        <f>SUM(BC7:BC22)</f>
        <v>0</v>
      </c>
      <c r="BD23" s="1062">
        <f>SUM(BD7:BD22)</f>
        <v>0</v>
      </c>
      <c r="BE23" s="1062">
        <f>SUM(BE7:BE22)</f>
        <v>0</v>
      </c>
    </row>
    <row r="24" spans="1:104">
      <c r="A24" s="1034" t="s">
        <v>110</v>
      </c>
      <c r="B24" s="1035" t="s">
        <v>1935</v>
      </c>
      <c r="C24" s="1036" t="s">
        <v>1936</v>
      </c>
      <c r="D24" s="1037"/>
      <c r="E24" s="1038"/>
      <c r="F24" s="1038"/>
      <c r="G24" s="1039"/>
      <c r="H24" s="1040"/>
      <c r="I24" s="1040"/>
      <c r="O24" s="1041">
        <v>1</v>
      </c>
    </row>
    <row r="25" spans="1:104" ht="22.5">
      <c r="A25" s="1042">
        <v>7</v>
      </c>
      <c r="B25" s="1043" t="s">
        <v>1937</v>
      </c>
      <c r="C25" s="1044" t="s">
        <v>1938</v>
      </c>
      <c r="D25" s="1045" t="s">
        <v>114</v>
      </c>
      <c r="E25" s="1046">
        <v>200</v>
      </c>
      <c r="F25" s="1093">
        <v>0</v>
      </c>
      <c r="G25" s="1047">
        <f>E25*F25</f>
        <v>0</v>
      </c>
      <c r="O25" s="1041">
        <v>2</v>
      </c>
      <c r="AA25" s="1019">
        <v>1</v>
      </c>
      <c r="AB25" s="1019">
        <v>1</v>
      </c>
      <c r="AC25" s="1019">
        <v>1</v>
      </c>
      <c r="AZ25" s="1019">
        <v>1</v>
      </c>
      <c r="BA25" s="1019">
        <f>IF(AZ25=1,G25,0)</f>
        <v>0</v>
      </c>
      <c r="BB25" s="1019">
        <f>IF(AZ25=2,G25,0)</f>
        <v>0</v>
      </c>
      <c r="BC25" s="1019">
        <f>IF(AZ25=3,G25,0)</f>
        <v>0</v>
      </c>
      <c r="BD25" s="1019">
        <f>IF(AZ25=4,G25,0)</f>
        <v>0</v>
      </c>
      <c r="BE25" s="1019">
        <f>IF(AZ25=5,G25,0)</f>
        <v>0</v>
      </c>
      <c r="CA25" s="1048">
        <v>1</v>
      </c>
      <c r="CB25" s="1048">
        <v>1</v>
      </c>
      <c r="CZ25" s="1019">
        <v>4.8419999999999998E-2</v>
      </c>
    </row>
    <row r="26" spans="1:104">
      <c r="A26" s="1042">
        <v>8</v>
      </c>
      <c r="B26" s="1043" t="s">
        <v>1939</v>
      </c>
      <c r="C26" s="1044" t="s">
        <v>1940</v>
      </c>
      <c r="D26" s="1045" t="s">
        <v>1261</v>
      </c>
      <c r="E26" s="1046">
        <v>13.513299999999999</v>
      </c>
      <c r="F26" s="1093">
        <v>0</v>
      </c>
      <c r="G26" s="1047">
        <f>E26*F26</f>
        <v>0</v>
      </c>
      <c r="O26" s="1041">
        <v>2</v>
      </c>
      <c r="AA26" s="1019">
        <v>1</v>
      </c>
      <c r="AB26" s="1019">
        <v>1</v>
      </c>
      <c r="AC26" s="1019">
        <v>1</v>
      </c>
      <c r="AZ26" s="1019">
        <v>1</v>
      </c>
      <c r="BA26" s="1019">
        <f>IF(AZ26=1,G26,0)</f>
        <v>0</v>
      </c>
      <c r="BB26" s="1019">
        <f>IF(AZ26=2,G26,0)</f>
        <v>0</v>
      </c>
      <c r="BC26" s="1019">
        <f>IF(AZ26=3,G26,0)</f>
        <v>0</v>
      </c>
      <c r="BD26" s="1019">
        <f>IF(AZ26=4,G26,0)</f>
        <v>0</v>
      </c>
      <c r="BE26" s="1019">
        <f>IF(AZ26=5,G26,0)</f>
        <v>0</v>
      </c>
      <c r="CA26" s="1048">
        <v>1</v>
      </c>
      <c r="CB26" s="1048">
        <v>1</v>
      </c>
      <c r="CZ26" s="1019">
        <v>0.57152000000000003</v>
      </c>
    </row>
    <row r="27" spans="1:104">
      <c r="A27" s="1049"/>
      <c r="B27" s="1050"/>
      <c r="C27" s="1193" t="s">
        <v>1941</v>
      </c>
      <c r="D27" s="1194"/>
      <c r="E27" s="1051">
        <v>0.40400000000000003</v>
      </c>
      <c r="F27" s="1052"/>
      <c r="G27" s="1053"/>
      <c r="M27" s="1054" t="s">
        <v>1941</v>
      </c>
      <c r="O27" s="1041"/>
    </row>
    <row r="28" spans="1:104">
      <c r="A28" s="1049"/>
      <c r="B28" s="1050"/>
      <c r="C28" s="1193" t="s">
        <v>1942</v>
      </c>
      <c r="D28" s="1194"/>
      <c r="E28" s="1051">
        <v>1.3414999999999999</v>
      </c>
      <c r="F28" s="1052"/>
      <c r="G28" s="1053"/>
      <c r="M28" s="1054" t="s">
        <v>1942</v>
      </c>
      <c r="O28" s="1041"/>
    </row>
    <row r="29" spans="1:104" ht="22.5">
      <c r="A29" s="1049"/>
      <c r="B29" s="1050"/>
      <c r="C29" s="1193" t="s">
        <v>1943</v>
      </c>
      <c r="D29" s="1194"/>
      <c r="E29" s="1051">
        <v>2.9672999999999998</v>
      </c>
      <c r="F29" s="1052"/>
      <c r="G29" s="1053"/>
      <c r="M29" s="1054" t="s">
        <v>1943</v>
      </c>
      <c r="O29" s="1041"/>
    </row>
    <row r="30" spans="1:104" ht="22.5">
      <c r="A30" s="1049"/>
      <c r="B30" s="1050"/>
      <c r="C30" s="1193" t="s">
        <v>1944</v>
      </c>
      <c r="D30" s="1194"/>
      <c r="E30" s="1051">
        <v>1.9805999999999999</v>
      </c>
      <c r="F30" s="1052"/>
      <c r="G30" s="1053"/>
      <c r="M30" s="1054" t="s">
        <v>1944</v>
      </c>
      <c r="O30" s="1041"/>
    </row>
    <row r="31" spans="1:104">
      <c r="A31" s="1049"/>
      <c r="B31" s="1050"/>
      <c r="C31" s="1193" t="s">
        <v>1945</v>
      </c>
      <c r="D31" s="1194"/>
      <c r="E31" s="1051">
        <v>2.7833000000000001</v>
      </c>
      <c r="F31" s="1052"/>
      <c r="G31" s="1053"/>
      <c r="M31" s="1054" t="s">
        <v>1945</v>
      </c>
      <c r="O31" s="1041"/>
    </row>
    <row r="32" spans="1:104" ht="22.5">
      <c r="A32" s="1049"/>
      <c r="B32" s="1050"/>
      <c r="C32" s="1193" t="s">
        <v>1946</v>
      </c>
      <c r="D32" s="1194"/>
      <c r="E32" s="1051">
        <v>1.6235999999999999</v>
      </c>
      <c r="F32" s="1052"/>
      <c r="G32" s="1053"/>
      <c r="M32" s="1054" t="s">
        <v>1946</v>
      </c>
      <c r="O32" s="1041"/>
    </row>
    <row r="33" spans="1:104" ht="22.5">
      <c r="A33" s="1049"/>
      <c r="B33" s="1050"/>
      <c r="C33" s="1193" t="s">
        <v>1947</v>
      </c>
      <c r="D33" s="1194"/>
      <c r="E33" s="1051">
        <v>2.4129999999999998</v>
      </c>
      <c r="F33" s="1052"/>
      <c r="G33" s="1053"/>
      <c r="M33" s="1054" t="s">
        <v>1947</v>
      </c>
      <c r="O33" s="1041"/>
    </row>
    <row r="34" spans="1:104">
      <c r="A34" s="1042">
        <v>9</v>
      </c>
      <c r="B34" s="1043" t="s">
        <v>1948</v>
      </c>
      <c r="C34" s="1044" t="s">
        <v>1949</v>
      </c>
      <c r="D34" s="1045" t="s">
        <v>1261</v>
      </c>
      <c r="E34" s="1046">
        <v>2.2799999999999998</v>
      </c>
      <c r="F34" s="1093">
        <v>0</v>
      </c>
      <c r="G34" s="1047">
        <f>E34*F34</f>
        <v>0</v>
      </c>
      <c r="O34" s="1041">
        <v>2</v>
      </c>
      <c r="AA34" s="1019">
        <v>1</v>
      </c>
      <c r="AB34" s="1019">
        <v>0</v>
      </c>
      <c r="AC34" s="1019">
        <v>0</v>
      </c>
      <c r="AZ34" s="1019">
        <v>1</v>
      </c>
      <c r="BA34" s="1019">
        <f>IF(AZ34=1,G34,0)</f>
        <v>0</v>
      </c>
      <c r="BB34" s="1019">
        <f>IF(AZ34=2,G34,0)</f>
        <v>0</v>
      </c>
      <c r="BC34" s="1019">
        <f>IF(AZ34=3,G34,0)</f>
        <v>0</v>
      </c>
      <c r="BD34" s="1019">
        <f>IF(AZ34=4,G34,0)</f>
        <v>0</v>
      </c>
      <c r="BE34" s="1019">
        <f>IF(AZ34=5,G34,0)</f>
        <v>0</v>
      </c>
      <c r="CA34" s="1048">
        <v>1</v>
      </c>
      <c r="CB34" s="1048">
        <v>0</v>
      </c>
      <c r="CZ34" s="1019">
        <v>0.75507000000000002</v>
      </c>
    </row>
    <row r="35" spans="1:104">
      <c r="A35" s="1049"/>
      <c r="B35" s="1050"/>
      <c r="C35" s="1193" t="s">
        <v>1950</v>
      </c>
      <c r="D35" s="1194"/>
      <c r="E35" s="1051">
        <v>0.5</v>
      </c>
      <c r="F35" s="1052"/>
      <c r="G35" s="1053"/>
      <c r="M35" s="1054" t="s">
        <v>1950</v>
      </c>
      <c r="O35" s="1041"/>
    </row>
    <row r="36" spans="1:104">
      <c r="A36" s="1049"/>
      <c r="B36" s="1050"/>
      <c r="C36" s="1193" t="s">
        <v>1951</v>
      </c>
      <c r="D36" s="1194"/>
      <c r="E36" s="1051">
        <v>0.6</v>
      </c>
      <c r="F36" s="1052"/>
      <c r="G36" s="1053"/>
      <c r="M36" s="1054" t="s">
        <v>1951</v>
      </c>
      <c r="O36" s="1041"/>
    </row>
    <row r="37" spans="1:104">
      <c r="A37" s="1049"/>
      <c r="B37" s="1050"/>
      <c r="C37" s="1193" t="s">
        <v>1952</v>
      </c>
      <c r="D37" s="1194"/>
      <c r="E37" s="1051">
        <v>0.3</v>
      </c>
      <c r="F37" s="1052"/>
      <c r="G37" s="1053"/>
      <c r="M37" s="1054" t="s">
        <v>1952</v>
      </c>
      <c r="O37" s="1041"/>
    </row>
    <row r="38" spans="1:104">
      <c r="A38" s="1049"/>
      <c r="B38" s="1050"/>
      <c r="C38" s="1193" t="s">
        <v>1953</v>
      </c>
      <c r="D38" s="1194"/>
      <c r="E38" s="1051">
        <v>0.6</v>
      </c>
      <c r="F38" s="1052"/>
      <c r="G38" s="1053"/>
      <c r="M38" s="1054" t="s">
        <v>1953</v>
      </c>
      <c r="O38" s="1041"/>
    </row>
    <row r="39" spans="1:104">
      <c r="A39" s="1049"/>
      <c r="B39" s="1050"/>
      <c r="C39" s="1193" t="s">
        <v>1954</v>
      </c>
      <c r="D39" s="1194"/>
      <c r="E39" s="1051">
        <v>0.28000000000000003</v>
      </c>
      <c r="F39" s="1052"/>
      <c r="G39" s="1053"/>
      <c r="M39" s="1054" t="s">
        <v>1954</v>
      </c>
      <c r="O39" s="1041"/>
    </row>
    <row r="40" spans="1:104">
      <c r="A40" s="1042">
        <v>10</v>
      </c>
      <c r="B40" s="1043" t="s">
        <v>1955</v>
      </c>
      <c r="C40" s="1044" t="s">
        <v>1956</v>
      </c>
      <c r="D40" s="1045" t="s">
        <v>1261</v>
      </c>
      <c r="E40" s="1046">
        <v>0.55530000000000002</v>
      </c>
      <c r="F40" s="1093">
        <v>0</v>
      </c>
      <c r="G40" s="1047">
        <f>E40*F40</f>
        <v>0</v>
      </c>
      <c r="O40" s="1041">
        <v>2</v>
      </c>
      <c r="AA40" s="1019">
        <v>1</v>
      </c>
      <c r="AB40" s="1019">
        <v>1</v>
      </c>
      <c r="AC40" s="1019">
        <v>1</v>
      </c>
      <c r="AZ40" s="1019">
        <v>1</v>
      </c>
      <c r="BA40" s="1019">
        <f>IF(AZ40=1,G40,0)</f>
        <v>0</v>
      </c>
      <c r="BB40" s="1019">
        <f>IF(AZ40=2,G40,0)</f>
        <v>0</v>
      </c>
      <c r="BC40" s="1019">
        <f>IF(AZ40=3,G40,0)</f>
        <v>0</v>
      </c>
      <c r="BD40" s="1019">
        <f>IF(AZ40=4,G40,0)</f>
        <v>0</v>
      </c>
      <c r="BE40" s="1019">
        <f>IF(AZ40=5,G40,0)</f>
        <v>0</v>
      </c>
      <c r="CA40" s="1048">
        <v>1</v>
      </c>
      <c r="CB40" s="1048">
        <v>1</v>
      </c>
      <c r="CZ40" s="1019">
        <v>0.59819999999999995</v>
      </c>
    </row>
    <row r="41" spans="1:104">
      <c r="A41" s="1049"/>
      <c r="B41" s="1050"/>
      <c r="C41" s="1193" t="s">
        <v>1957</v>
      </c>
      <c r="D41" s="1194"/>
      <c r="E41" s="1051">
        <v>0.55530000000000002</v>
      </c>
      <c r="F41" s="1052"/>
      <c r="G41" s="1053"/>
      <c r="M41" s="1054" t="s">
        <v>1957</v>
      </c>
      <c r="O41" s="1041"/>
    </row>
    <row r="42" spans="1:104">
      <c r="A42" s="1042">
        <v>11</v>
      </c>
      <c r="B42" s="1043" t="s">
        <v>1958</v>
      </c>
      <c r="C42" s="1044" t="s">
        <v>1959</v>
      </c>
      <c r="D42" s="1045" t="s">
        <v>1261</v>
      </c>
      <c r="E42" s="1046">
        <v>4.1369999999999996</v>
      </c>
      <c r="F42" s="1093">
        <v>0</v>
      </c>
      <c r="G42" s="1047">
        <f>E42*F42</f>
        <v>0</v>
      </c>
      <c r="O42" s="1041">
        <v>2</v>
      </c>
      <c r="AA42" s="1019">
        <v>1</v>
      </c>
      <c r="AB42" s="1019">
        <v>1</v>
      </c>
      <c r="AC42" s="1019">
        <v>1</v>
      </c>
      <c r="AZ42" s="1019">
        <v>1</v>
      </c>
      <c r="BA42" s="1019">
        <f>IF(AZ42=1,G42,0)</f>
        <v>0</v>
      </c>
      <c r="BB42" s="1019">
        <f>IF(AZ42=2,G42,0)</f>
        <v>0</v>
      </c>
      <c r="BC42" s="1019">
        <f>IF(AZ42=3,G42,0)</f>
        <v>0</v>
      </c>
      <c r="BD42" s="1019">
        <f>IF(AZ42=4,G42,0)</f>
        <v>0</v>
      </c>
      <c r="BE42" s="1019">
        <f>IF(AZ42=5,G42,0)</f>
        <v>0</v>
      </c>
      <c r="CA42" s="1048">
        <v>1</v>
      </c>
      <c r="CB42" s="1048">
        <v>1</v>
      </c>
      <c r="CZ42" s="1019">
        <v>0.58179999999999998</v>
      </c>
    </row>
    <row r="43" spans="1:104">
      <c r="A43" s="1049"/>
      <c r="B43" s="1050"/>
      <c r="C43" s="1193" t="s">
        <v>1960</v>
      </c>
      <c r="D43" s="1194"/>
      <c r="E43" s="1051">
        <v>4.1369999999999996</v>
      </c>
      <c r="F43" s="1052"/>
      <c r="G43" s="1053"/>
      <c r="M43" s="1054" t="s">
        <v>1960</v>
      </c>
      <c r="O43" s="1041"/>
    </row>
    <row r="44" spans="1:104">
      <c r="A44" s="1042">
        <v>12</v>
      </c>
      <c r="B44" s="1043" t="s">
        <v>1961</v>
      </c>
      <c r="C44" s="1044" t="s">
        <v>1962</v>
      </c>
      <c r="D44" s="1045" t="s">
        <v>853</v>
      </c>
      <c r="E44" s="1046">
        <v>22.851099999999999</v>
      </c>
      <c r="F44" s="1093">
        <v>0</v>
      </c>
      <c r="G44" s="1047">
        <f>E44*F44</f>
        <v>0</v>
      </c>
      <c r="O44" s="1041">
        <v>2</v>
      </c>
      <c r="AA44" s="1019">
        <v>1</v>
      </c>
      <c r="AB44" s="1019">
        <v>0</v>
      </c>
      <c r="AC44" s="1019">
        <v>0</v>
      </c>
      <c r="AZ44" s="1019">
        <v>1</v>
      </c>
      <c r="BA44" s="1019">
        <f>IF(AZ44=1,G44,0)</f>
        <v>0</v>
      </c>
      <c r="BB44" s="1019">
        <f>IF(AZ44=2,G44,0)</f>
        <v>0</v>
      </c>
      <c r="BC44" s="1019">
        <f>IF(AZ44=3,G44,0)</f>
        <v>0</v>
      </c>
      <c r="BD44" s="1019">
        <f>IF(AZ44=4,G44,0)</f>
        <v>0</v>
      </c>
      <c r="BE44" s="1019">
        <f>IF(AZ44=5,G44,0)</f>
        <v>0</v>
      </c>
      <c r="CA44" s="1048">
        <v>1</v>
      </c>
      <c r="CB44" s="1048">
        <v>0</v>
      </c>
      <c r="CZ44" s="1019">
        <v>0.15953999999999999</v>
      </c>
    </row>
    <row r="45" spans="1:104">
      <c r="A45" s="1049"/>
      <c r="B45" s="1050"/>
      <c r="C45" s="1193" t="s">
        <v>1963</v>
      </c>
      <c r="D45" s="1194"/>
      <c r="E45" s="1051">
        <v>10.349500000000001</v>
      </c>
      <c r="F45" s="1052"/>
      <c r="G45" s="1053"/>
      <c r="M45" s="1054" t="s">
        <v>1963</v>
      </c>
      <c r="O45" s="1041"/>
    </row>
    <row r="46" spans="1:104">
      <c r="A46" s="1049"/>
      <c r="B46" s="1050"/>
      <c r="C46" s="1193" t="s">
        <v>1964</v>
      </c>
      <c r="D46" s="1194"/>
      <c r="E46" s="1051">
        <v>10.914999999999999</v>
      </c>
      <c r="F46" s="1052"/>
      <c r="G46" s="1053"/>
      <c r="M46" s="1054" t="s">
        <v>1964</v>
      </c>
      <c r="O46" s="1041"/>
    </row>
    <row r="47" spans="1:104">
      <c r="A47" s="1049"/>
      <c r="B47" s="1050"/>
      <c r="C47" s="1193" t="s">
        <v>1965</v>
      </c>
      <c r="D47" s="1194"/>
      <c r="E47" s="1051">
        <v>1.5866</v>
      </c>
      <c r="F47" s="1052"/>
      <c r="G47" s="1053"/>
      <c r="M47" s="1054" t="s">
        <v>1965</v>
      </c>
      <c r="O47" s="1041"/>
    </row>
    <row r="48" spans="1:104">
      <c r="A48" s="1042">
        <v>13</v>
      </c>
      <c r="B48" s="1043" t="s">
        <v>1966</v>
      </c>
      <c r="C48" s="1044" t="s">
        <v>1967</v>
      </c>
      <c r="D48" s="1045" t="s">
        <v>853</v>
      </c>
      <c r="E48" s="1046">
        <v>1.5866</v>
      </c>
      <c r="F48" s="1093">
        <v>0</v>
      </c>
      <c r="G48" s="1047">
        <f>E48*F48</f>
        <v>0</v>
      </c>
      <c r="O48" s="1041">
        <v>2</v>
      </c>
      <c r="AA48" s="1019">
        <v>1</v>
      </c>
      <c r="AB48" s="1019">
        <v>1</v>
      </c>
      <c r="AC48" s="1019">
        <v>1</v>
      </c>
      <c r="AZ48" s="1019">
        <v>1</v>
      </c>
      <c r="BA48" s="1019">
        <f>IF(AZ48=1,G48,0)</f>
        <v>0</v>
      </c>
      <c r="BB48" s="1019">
        <f>IF(AZ48=2,G48,0)</f>
        <v>0</v>
      </c>
      <c r="BC48" s="1019">
        <f>IF(AZ48=3,G48,0)</f>
        <v>0</v>
      </c>
      <c r="BD48" s="1019">
        <f>IF(AZ48=4,G48,0)</f>
        <v>0</v>
      </c>
      <c r="BE48" s="1019">
        <f>IF(AZ48=5,G48,0)</f>
        <v>0</v>
      </c>
      <c r="CA48" s="1048">
        <v>1</v>
      </c>
      <c r="CB48" s="1048">
        <v>1</v>
      </c>
      <c r="CZ48" s="1019">
        <v>0.34808</v>
      </c>
    </row>
    <row r="49" spans="1:104">
      <c r="A49" s="1049"/>
      <c r="B49" s="1050"/>
      <c r="C49" s="1193" t="s">
        <v>1965</v>
      </c>
      <c r="D49" s="1194"/>
      <c r="E49" s="1051">
        <v>1.5866</v>
      </c>
      <c r="F49" s="1052"/>
      <c r="G49" s="1053"/>
      <c r="M49" s="1054" t="s">
        <v>1965</v>
      </c>
      <c r="O49" s="1041"/>
    </row>
    <row r="50" spans="1:104" ht="22.5">
      <c r="A50" s="1042">
        <v>14</v>
      </c>
      <c r="B50" s="1043" t="s">
        <v>1968</v>
      </c>
      <c r="C50" s="1044" t="s">
        <v>3035</v>
      </c>
      <c r="D50" s="1045" t="s">
        <v>114</v>
      </c>
      <c r="E50" s="1046">
        <v>1</v>
      </c>
      <c r="F50" s="1093">
        <v>0</v>
      </c>
      <c r="G50" s="1047">
        <f>E50*F50</f>
        <v>0</v>
      </c>
      <c r="O50" s="1041">
        <v>2</v>
      </c>
      <c r="AA50" s="1019">
        <v>1</v>
      </c>
      <c r="AB50" s="1019">
        <v>1</v>
      </c>
      <c r="AC50" s="1019">
        <v>1</v>
      </c>
      <c r="AZ50" s="1019">
        <v>1</v>
      </c>
      <c r="BA50" s="1019">
        <f>IF(AZ50=1,G50,0)</f>
        <v>0</v>
      </c>
      <c r="BB50" s="1019">
        <f>IF(AZ50=2,G50,0)</f>
        <v>0</v>
      </c>
      <c r="BC50" s="1019">
        <f>IF(AZ50=3,G50,0)</f>
        <v>0</v>
      </c>
      <c r="BD50" s="1019">
        <f>IF(AZ50=4,G50,0)</f>
        <v>0</v>
      </c>
      <c r="BE50" s="1019">
        <f>IF(AZ50=5,G50,0)</f>
        <v>0</v>
      </c>
      <c r="CA50" s="1048">
        <v>1</v>
      </c>
      <c r="CB50" s="1048">
        <v>1</v>
      </c>
      <c r="CZ50" s="1019">
        <v>9.5750000000000002E-2</v>
      </c>
    </row>
    <row r="51" spans="1:104">
      <c r="A51" s="1049"/>
      <c r="B51" s="1050"/>
      <c r="C51" s="1193" t="s">
        <v>1969</v>
      </c>
      <c r="D51" s="1194"/>
      <c r="E51" s="1051">
        <v>1</v>
      </c>
      <c r="F51" s="1052"/>
      <c r="G51" s="1053"/>
      <c r="M51" s="1054" t="s">
        <v>1969</v>
      </c>
      <c r="O51" s="1041"/>
    </row>
    <row r="52" spans="1:104" ht="22.5">
      <c r="A52" s="1042">
        <v>15</v>
      </c>
      <c r="B52" s="1043" t="s">
        <v>1970</v>
      </c>
      <c r="C52" s="1044" t="s">
        <v>3036</v>
      </c>
      <c r="D52" s="1045" t="s">
        <v>114</v>
      </c>
      <c r="E52" s="1046">
        <v>11</v>
      </c>
      <c r="F52" s="1093">
        <v>0</v>
      </c>
      <c r="G52" s="1047">
        <f>E52*F52</f>
        <v>0</v>
      </c>
      <c r="O52" s="1041">
        <v>2</v>
      </c>
      <c r="AA52" s="1019">
        <v>1</v>
      </c>
      <c r="AB52" s="1019">
        <v>1</v>
      </c>
      <c r="AC52" s="1019">
        <v>1</v>
      </c>
      <c r="AZ52" s="1019">
        <v>1</v>
      </c>
      <c r="BA52" s="1019">
        <f>IF(AZ52=1,G52,0)</f>
        <v>0</v>
      </c>
      <c r="BB52" s="1019">
        <f>IF(AZ52=2,G52,0)</f>
        <v>0</v>
      </c>
      <c r="BC52" s="1019">
        <f>IF(AZ52=3,G52,0)</f>
        <v>0</v>
      </c>
      <c r="BD52" s="1019">
        <f>IF(AZ52=4,G52,0)</f>
        <v>0</v>
      </c>
      <c r="BE52" s="1019">
        <f>IF(AZ52=5,G52,0)</f>
        <v>0</v>
      </c>
      <c r="CA52" s="1048">
        <v>1</v>
      </c>
      <c r="CB52" s="1048">
        <v>1</v>
      </c>
      <c r="CZ52" s="1019">
        <v>2.7519999999999999E-2</v>
      </c>
    </row>
    <row r="53" spans="1:104">
      <c r="A53" s="1049"/>
      <c r="B53" s="1050"/>
      <c r="C53" s="1193" t="s">
        <v>1971</v>
      </c>
      <c r="D53" s="1194"/>
      <c r="E53" s="1051">
        <v>11</v>
      </c>
      <c r="F53" s="1052"/>
      <c r="G53" s="1053"/>
      <c r="M53" s="1054" t="s">
        <v>1971</v>
      </c>
      <c r="O53" s="1041"/>
    </row>
    <row r="54" spans="1:104" ht="22.5">
      <c r="A54" s="1042">
        <v>16</v>
      </c>
      <c r="B54" s="1043" t="s">
        <v>1972</v>
      </c>
      <c r="C54" s="1044" t="s">
        <v>3037</v>
      </c>
      <c r="D54" s="1045" t="s">
        <v>114</v>
      </c>
      <c r="E54" s="1046">
        <v>1</v>
      </c>
      <c r="F54" s="1093">
        <v>0</v>
      </c>
      <c r="G54" s="1047">
        <f>E54*F54</f>
        <v>0</v>
      </c>
      <c r="O54" s="1041">
        <v>2</v>
      </c>
      <c r="AA54" s="1019">
        <v>1</v>
      </c>
      <c r="AB54" s="1019">
        <v>1</v>
      </c>
      <c r="AC54" s="1019">
        <v>1</v>
      </c>
      <c r="AZ54" s="1019">
        <v>1</v>
      </c>
      <c r="BA54" s="1019">
        <f>IF(AZ54=1,G54,0)</f>
        <v>0</v>
      </c>
      <c r="BB54" s="1019">
        <f>IF(AZ54=2,G54,0)</f>
        <v>0</v>
      </c>
      <c r="BC54" s="1019">
        <f>IF(AZ54=3,G54,0)</f>
        <v>0</v>
      </c>
      <c r="BD54" s="1019">
        <f>IF(AZ54=4,G54,0)</f>
        <v>0</v>
      </c>
      <c r="BE54" s="1019">
        <f>IF(AZ54=5,G54,0)</f>
        <v>0</v>
      </c>
      <c r="CA54" s="1048">
        <v>1</v>
      </c>
      <c r="CB54" s="1048">
        <v>1</v>
      </c>
      <c r="CZ54" s="1019">
        <v>3.9789999999999999E-2</v>
      </c>
    </row>
    <row r="55" spans="1:104">
      <c r="A55" s="1049"/>
      <c r="B55" s="1050"/>
      <c r="C55" s="1193" t="s">
        <v>1973</v>
      </c>
      <c r="D55" s="1194"/>
      <c r="E55" s="1051">
        <v>1</v>
      </c>
      <c r="F55" s="1052"/>
      <c r="G55" s="1053"/>
      <c r="M55" s="1054" t="s">
        <v>1973</v>
      </c>
      <c r="O55" s="1041"/>
    </row>
    <row r="56" spans="1:104">
      <c r="A56" s="1042">
        <v>17</v>
      </c>
      <c r="B56" s="1043" t="s">
        <v>1974</v>
      </c>
      <c r="C56" s="1044" t="s">
        <v>1975</v>
      </c>
      <c r="D56" s="1045" t="s">
        <v>114</v>
      </c>
      <c r="E56" s="1046">
        <v>1</v>
      </c>
      <c r="F56" s="1093">
        <v>0</v>
      </c>
      <c r="G56" s="1047">
        <f>E56*F56</f>
        <v>0</v>
      </c>
      <c r="O56" s="1041">
        <v>2</v>
      </c>
      <c r="AA56" s="1019">
        <v>1</v>
      </c>
      <c r="AB56" s="1019">
        <v>1</v>
      </c>
      <c r="AC56" s="1019">
        <v>1</v>
      </c>
      <c r="AZ56" s="1019">
        <v>1</v>
      </c>
      <c r="BA56" s="1019">
        <f>IF(AZ56=1,G56,0)</f>
        <v>0</v>
      </c>
      <c r="BB56" s="1019">
        <f>IF(AZ56=2,G56,0)</f>
        <v>0</v>
      </c>
      <c r="BC56" s="1019">
        <f>IF(AZ56=3,G56,0)</f>
        <v>0</v>
      </c>
      <c r="BD56" s="1019">
        <f>IF(AZ56=4,G56,0)</f>
        <v>0</v>
      </c>
      <c r="BE56" s="1019">
        <f>IF(AZ56=5,G56,0)</f>
        <v>0</v>
      </c>
      <c r="CA56" s="1048">
        <v>1</v>
      </c>
      <c r="CB56" s="1048">
        <v>1</v>
      </c>
      <c r="CZ56" s="1019">
        <v>0.21</v>
      </c>
    </row>
    <row r="57" spans="1:104">
      <c r="A57" s="1042">
        <v>18</v>
      </c>
      <c r="B57" s="1043" t="s">
        <v>1976</v>
      </c>
      <c r="C57" s="1044" t="s">
        <v>1977</v>
      </c>
      <c r="D57" s="1045" t="s">
        <v>1335</v>
      </c>
      <c r="E57" s="1046">
        <v>0.83850000000000002</v>
      </c>
      <c r="F57" s="1093">
        <v>0</v>
      </c>
      <c r="G57" s="1047">
        <f>E57*F57</f>
        <v>0</v>
      </c>
      <c r="O57" s="1041">
        <v>2</v>
      </c>
      <c r="AA57" s="1019">
        <v>1</v>
      </c>
      <c r="AB57" s="1019">
        <v>1</v>
      </c>
      <c r="AC57" s="1019">
        <v>1</v>
      </c>
      <c r="AZ57" s="1019">
        <v>1</v>
      </c>
      <c r="BA57" s="1019">
        <f>IF(AZ57=1,G57,0)</f>
        <v>0</v>
      </c>
      <c r="BB57" s="1019">
        <f>IF(AZ57=2,G57,0)</f>
        <v>0</v>
      </c>
      <c r="BC57" s="1019">
        <f>IF(AZ57=3,G57,0)</f>
        <v>0</v>
      </c>
      <c r="BD57" s="1019">
        <f>IF(AZ57=4,G57,0)</f>
        <v>0</v>
      </c>
      <c r="BE57" s="1019">
        <f>IF(AZ57=5,G57,0)</f>
        <v>0</v>
      </c>
      <c r="CA57" s="1048">
        <v>1</v>
      </c>
      <c r="CB57" s="1048">
        <v>1</v>
      </c>
      <c r="CZ57" s="1019">
        <v>1.9539999999999998E-2</v>
      </c>
    </row>
    <row r="58" spans="1:104">
      <c r="A58" s="1049"/>
      <c r="B58" s="1050"/>
      <c r="C58" s="1193" t="s">
        <v>1978</v>
      </c>
      <c r="D58" s="1194"/>
      <c r="E58" s="1051">
        <v>4.7500000000000001E-2</v>
      </c>
      <c r="F58" s="1052"/>
      <c r="G58" s="1053"/>
      <c r="M58" s="1054" t="s">
        <v>1978</v>
      </c>
      <c r="O58" s="1041"/>
    </row>
    <row r="59" spans="1:104">
      <c r="A59" s="1049"/>
      <c r="B59" s="1050"/>
      <c r="C59" s="1193" t="s">
        <v>1979</v>
      </c>
      <c r="D59" s="1194"/>
      <c r="E59" s="1051">
        <v>9.0499999999999997E-2</v>
      </c>
      <c r="F59" s="1052"/>
      <c r="G59" s="1053"/>
      <c r="M59" s="1054" t="s">
        <v>1979</v>
      </c>
      <c r="O59" s="1041"/>
    </row>
    <row r="60" spans="1:104">
      <c r="A60" s="1049"/>
      <c r="B60" s="1050"/>
      <c r="C60" s="1193" t="s">
        <v>1980</v>
      </c>
      <c r="D60" s="1194"/>
      <c r="E60" s="1051">
        <v>1.9599999999999999E-2</v>
      </c>
      <c r="F60" s="1052"/>
      <c r="G60" s="1053"/>
      <c r="M60" s="1054" t="s">
        <v>1980</v>
      </c>
      <c r="O60" s="1041"/>
    </row>
    <row r="61" spans="1:104">
      <c r="A61" s="1049"/>
      <c r="B61" s="1050"/>
      <c r="C61" s="1193" t="s">
        <v>1981</v>
      </c>
      <c r="D61" s="1194"/>
      <c r="E61" s="1051">
        <v>3.6200000000000003E-2</v>
      </c>
      <c r="F61" s="1052"/>
      <c r="G61" s="1053"/>
      <c r="M61" s="1054" t="s">
        <v>1981</v>
      </c>
      <c r="O61" s="1041"/>
    </row>
    <row r="62" spans="1:104">
      <c r="A62" s="1049"/>
      <c r="B62" s="1050"/>
      <c r="C62" s="1193" t="s">
        <v>1982</v>
      </c>
      <c r="D62" s="1194"/>
      <c r="E62" s="1051">
        <v>0.49009999999999998</v>
      </c>
      <c r="F62" s="1052"/>
      <c r="G62" s="1053"/>
      <c r="M62" s="1054" t="s">
        <v>1982</v>
      </c>
      <c r="O62" s="1041"/>
    </row>
    <row r="63" spans="1:104">
      <c r="A63" s="1049"/>
      <c r="B63" s="1050"/>
      <c r="C63" s="1193" t="s">
        <v>1983</v>
      </c>
      <c r="D63" s="1194"/>
      <c r="E63" s="1051">
        <v>2.5600000000000001E-2</v>
      </c>
      <c r="F63" s="1052"/>
      <c r="G63" s="1053"/>
      <c r="M63" s="1054" t="s">
        <v>1983</v>
      </c>
      <c r="O63" s="1041"/>
    </row>
    <row r="64" spans="1:104">
      <c r="A64" s="1049"/>
      <c r="B64" s="1050"/>
      <c r="C64" s="1193" t="s">
        <v>1984</v>
      </c>
      <c r="D64" s="1194"/>
      <c r="E64" s="1051">
        <v>9.5500000000000002E-2</v>
      </c>
      <c r="F64" s="1052"/>
      <c r="G64" s="1053"/>
      <c r="M64" s="1054" t="s">
        <v>1984</v>
      </c>
      <c r="O64" s="1041"/>
    </row>
    <row r="65" spans="1:104">
      <c r="A65" s="1049"/>
      <c r="B65" s="1050"/>
      <c r="C65" s="1193" t="s">
        <v>1985</v>
      </c>
      <c r="D65" s="1194"/>
      <c r="E65" s="1051">
        <v>3.3500000000000002E-2</v>
      </c>
      <c r="F65" s="1052"/>
      <c r="G65" s="1053"/>
      <c r="M65" s="1054" t="s">
        <v>1985</v>
      </c>
      <c r="O65" s="1041"/>
    </row>
    <row r="66" spans="1:104">
      <c r="A66" s="1042">
        <v>19</v>
      </c>
      <c r="B66" s="1043" t="s">
        <v>1986</v>
      </c>
      <c r="C66" s="1356" t="s">
        <v>1987</v>
      </c>
      <c r="D66" s="1045" t="s">
        <v>853</v>
      </c>
      <c r="E66" s="1046">
        <v>331.78320000000002</v>
      </c>
      <c r="F66" s="1093">
        <v>0</v>
      </c>
      <c r="G66" s="1047">
        <f>E66*F66</f>
        <v>0</v>
      </c>
      <c r="O66" s="1041">
        <v>2</v>
      </c>
      <c r="AA66" s="1019">
        <v>1</v>
      </c>
      <c r="AB66" s="1019">
        <v>1</v>
      </c>
      <c r="AC66" s="1019">
        <v>1</v>
      </c>
      <c r="AZ66" s="1019">
        <v>1</v>
      </c>
      <c r="BA66" s="1019">
        <f>IF(AZ66=1,G66,0)</f>
        <v>0</v>
      </c>
      <c r="BB66" s="1019">
        <f>IF(AZ66=2,G66,0)</f>
        <v>0</v>
      </c>
      <c r="BC66" s="1019">
        <f>IF(AZ66=3,G66,0)</f>
        <v>0</v>
      </c>
      <c r="BD66" s="1019">
        <f>IF(AZ66=4,G66,0)</f>
        <v>0</v>
      </c>
      <c r="BE66" s="1019">
        <f>IF(AZ66=5,G66,0)</f>
        <v>0</v>
      </c>
      <c r="CA66" s="1048">
        <v>1</v>
      </c>
      <c r="CB66" s="1048">
        <v>1</v>
      </c>
      <c r="CZ66" s="1019">
        <v>9.1350000000000001E-2</v>
      </c>
    </row>
    <row r="67" spans="1:104">
      <c r="A67" s="1049"/>
      <c r="B67" s="1050"/>
      <c r="C67" s="1193" t="s">
        <v>1988</v>
      </c>
      <c r="D67" s="1194"/>
      <c r="E67" s="1051">
        <v>0</v>
      </c>
      <c r="F67" s="1052"/>
      <c r="G67" s="1053"/>
      <c r="M67" s="1054" t="s">
        <v>1988</v>
      </c>
      <c r="O67" s="1041"/>
    </row>
    <row r="68" spans="1:104">
      <c r="A68" s="1049"/>
      <c r="B68" s="1050"/>
      <c r="C68" s="1193" t="s">
        <v>1989</v>
      </c>
      <c r="D68" s="1194"/>
      <c r="E68" s="1051">
        <v>28.677499999999998</v>
      </c>
      <c r="F68" s="1052"/>
      <c r="G68" s="1053"/>
      <c r="M68" s="1054" t="s">
        <v>1989</v>
      </c>
      <c r="O68" s="1041"/>
    </row>
    <row r="69" spans="1:104">
      <c r="A69" s="1049"/>
      <c r="B69" s="1050"/>
      <c r="C69" s="1193" t="s">
        <v>1990</v>
      </c>
      <c r="D69" s="1194"/>
      <c r="E69" s="1051">
        <v>16.794</v>
      </c>
      <c r="F69" s="1052"/>
      <c r="G69" s="1053"/>
      <c r="M69" s="1054" t="s">
        <v>1990</v>
      </c>
      <c r="O69" s="1041"/>
    </row>
    <row r="70" spans="1:104">
      <c r="A70" s="1049"/>
      <c r="B70" s="1050"/>
      <c r="C70" s="1193" t="s">
        <v>1991</v>
      </c>
      <c r="D70" s="1194"/>
      <c r="E70" s="1051">
        <v>26.726500000000001</v>
      </c>
      <c r="F70" s="1052"/>
      <c r="G70" s="1053"/>
      <c r="M70" s="1054" t="s">
        <v>1991</v>
      </c>
      <c r="O70" s="1041"/>
    </row>
    <row r="71" spans="1:104">
      <c r="A71" s="1049"/>
      <c r="B71" s="1050"/>
      <c r="C71" s="1193" t="s">
        <v>1992</v>
      </c>
      <c r="D71" s="1194"/>
      <c r="E71" s="1051">
        <v>16.213200000000001</v>
      </c>
      <c r="F71" s="1052"/>
      <c r="G71" s="1053"/>
      <c r="M71" s="1054" t="s">
        <v>1992</v>
      </c>
      <c r="O71" s="1041"/>
    </row>
    <row r="72" spans="1:104">
      <c r="A72" s="1049"/>
      <c r="B72" s="1050"/>
      <c r="C72" s="1193" t="s">
        <v>1993</v>
      </c>
      <c r="D72" s="1194"/>
      <c r="E72" s="1051">
        <v>19.305</v>
      </c>
      <c r="F72" s="1052"/>
      <c r="G72" s="1053"/>
      <c r="M72" s="1054" t="s">
        <v>1993</v>
      </c>
      <c r="O72" s="1041"/>
    </row>
    <row r="73" spans="1:104">
      <c r="A73" s="1049"/>
      <c r="B73" s="1050"/>
      <c r="C73" s="1195" t="s">
        <v>1521</v>
      </c>
      <c r="D73" s="1194"/>
      <c r="E73" s="1063">
        <v>107.71620000000001</v>
      </c>
      <c r="F73" s="1052"/>
      <c r="G73" s="1053"/>
      <c r="M73" s="1054" t="s">
        <v>1521</v>
      </c>
      <c r="O73" s="1041"/>
    </row>
    <row r="74" spans="1:104">
      <c r="A74" s="1049"/>
      <c r="B74" s="1050"/>
      <c r="C74" s="1193" t="s">
        <v>1994</v>
      </c>
      <c r="D74" s="1194"/>
      <c r="E74" s="1051">
        <v>7.6050000000000004</v>
      </c>
      <c r="F74" s="1052"/>
      <c r="G74" s="1053"/>
      <c r="M74" s="1054" t="s">
        <v>1994</v>
      </c>
      <c r="O74" s="1041"/>
    </row>
    <row r="75" spans="1:104">
      <c r="A75" s="1049"/>
      <c r="B75" s="1050"/>
      <c r="C75" s="1193" t="s">
        <v>1995</v>
      </c>
      <c r="D75" s="1194"/>
      <c r="E75" s="1051">
        <v>1.8180000000000001</v>
      </c>
      <c r="F75" s="1052"/>
      <c r="G75" s="1053"/>
      <c r="M75" s="1054" t="s">
        <v>1995</v>
      </c>
      <c r="O75" s="1041"/>
    </row>
    <row r="76" spans="1:104">
      <c r="A76" s="1049"/>
      <c r="B76" s="1050"/>
      <c r="C76" s="1193" t="s">
        <v>1996</v>
      </c>
      <c r="D76" s="1194"/>
      <c r="E76" s="1051">
        <v>20.396000000000001</v>
      </c>
      <c r="F76" s="1052"/>
      <c r="G76" s="1053"/>
      <c r="M76" s="1054" t="s">
        <v>1996</v>
      </c>
      <c r="O76" s="1041"/>
    </row>
    <row r="77" spans="1:104">
      <c r="A77" s="1049"/>
      <c r="B77" s="1050"/>
      <c r="C77" s="1193" t="s">
        <v>1997</v>
      </c>
      <c r="D77" s="1194"/>
      <c r="E77" s="1051">
        <v>40.792000000000002</v>
      </c>
      <c r="F77" s="1052"/>
      <c r="G77" s="1053"/>
      <c r="M77" s="1054" t="s">
        <v>1997</v>
      </c>
      <c r="O77" s="1041"/>
    </row>
    <row r="78" spans="1:104">
      <c r="A78" s="1049"/>
      <c r="B78" s="1050"/>
      <c r="C78" s="1193" t="s">
        <v>1998</v>
      </c>
      <c r="D78" s="1194"/>
      <c r="E78" s="1051">
        <v>71.992000000000004</v>
      </c>
      <c r="F78" s="1052"/>
      <c r="G78" s="1053"/>
      <c r="M78" s="1054" t="s">
        <v>1998</v>
      </c>
      <c r="O78" s="1041"/>
    </row>
    <row r="79" spans="1:104">
      <c r="A79" s="1049"/>
      <c r="B79" s="1050"/>
      <c r="C79" s="1193" t="s">
        <v>1999</v>
      </c>
      <c r="D79" s="1194"/>
      <c r="E79" s="1051">
        <v>28.442</v>
      </c>
      <c r="F79" s="1052"/>
      <c r="G79" s="1053"/>
      <c r="M79" s="1054" t="s">
        <v>1999</v>
      </c>
      <c r="O79" s="1041"/>
    </row>
    <row r="80" spans="1:104">
      <c r="A80" s="1049"/>
      <c r="B80" s="1050"/>
      <c r="C80" s="1193" t="s">
        <v>2000</v>
      </c>
      <c r="D80" s="1194"/>
      <c r="E80" s="1051">
        <v>37.700000000000003</v>
      </c>
      <c r="F80" s="1052"/>
      <c r="G80" s="1053"/>
      <c r="M80" s="1054" t="s">
        <v>2000</v>
      </c>
      <c r="O80" s="1041"/>
    </row>
    <row r="81" spans="1:104">
      <c r="A81" s="1049"/>
      <c r="B81" s="1050"/>
      <c r="C81" s="1193" t="s">
        <v>2001</v>
      </c>
      <c r="D81" s="1194"/>
      <c r="E81" s="1051">
        <v>15.321999999999999</v>
      </c>
      <c r="F81" s="1052"/>
      <c r="G81" s="1053"/>
      <c r="M81" s="1054" t="s">
        <v>2001</v>
      </c>
      <c r="O81" s="1041"/>
    </row>
    <row r="82" spans="1:104">
      <c r="A82" s="1042">
        <v>20</v>
      </c>
      <c r="B82" s="1043" t="s">
        <v>2002</v>
      </c>
      <c r="C82" s="1044" t="s">
        <v>2003</v>
      </c>
      <c r="D82" s="1045" t="s">
        <v>853</v>
      </c>
      <c r="E82" s="1046">
        <v>113.544</v>
      </c>
      <c r="F82" s="1093">
        <v>0</v>
      </c>
      <c r="G82" s="1047">
        <f>E82*F82</f>
        <v>0</v>
      </c>
      <c r="O82" s="1041">
        <v>2</v>
      </c>
      <c r="AA82" s="1019">
        <v>1</v>
      </c>
      <c r="AB82" s="1019">
        <v>1</v>
      </c>
      <c r="AC82" s="1019">
        <v>1</v>
      </c>
      <c r="AZ82" s="1019">
        <v>1</v>
      </c>
      <c r="BA82" s="1019">
        <f>IF(AZ82=1,G82,0)</f>
        <v>0</v>
      </c>
      <c r="BB82" s="1019">
        <f>IF(AZ82=2,G82,0)</f>
        <v>0</v>
      </c>
      <c r="BC82" s="1019">
        <f>IF(AZ82=3,G82,0)</f>
        <v>0</v>
      </c>
      <c r="BD82" s="1019">
        <f>IF(AZ82=4,G82,0)</f>
        <v>0</v>
      </c>
      <c r="BE82" s="1019">
        <f>IF(AZ82=5,G82,0)</f>
        <v>0</v>
      </c>
      <c r="CA82" s="1048">
        <v>1</v>
      </c>
      <c r="CB82" s="1048">
        <v>1</v>
      </c>
      <c r="CZ82" s="1019">
        <v>0.13719999999999999</v>
      </c>
    </row>
    <row r="83" spans="1:104" ht="22.5">
      <c r="A83" s="1049"/>
      <c r="B83" s="1050"/>
      <c r="C83" s="1193" t="s">
        <v>2004</v>
      </c>
      <c r="D83" s="1194"/>
      <c r="E83" s="1051">
        <v>45.735599999999998</v>
      </c>
      <c r="F83" s="1052"/>
      <c r="G83" s="1053"/>
      <c r="M83" s="1054" t="s">
        <v>2004</v>
      </c>
      <c r="O83" s="1041"/>
    </row>
    <row r="84" spans="1:104">
      <c r="A84" s="1049"/>
      <c r="B84" s="1050"/>
      <c r="C84" s="1193" t="s">
        <v>2005</v>
      </c>
      <c r="D84" s="1194"/>
      <c r="E84" s="1051">
        <v>61.613399999999999</v>
      </c>
      <c r="F84" s="1052"/>
      <c r="G84" s="1053"/>
      <c r="M84" s="1054" t="s">
        <v>2005</v>
      </c>
      <c r="O84" s="1041"/>
    </row>
    <row r="85" spans="1:104">
      <c r="A85" s="1049"/>
      <c r="B85" s="1050"/>
      <c r="C85" s="1195" t="s">
        <v>1521</v>
      </c>
      <c r="D85" s="1194"/>
      <c r="E85" s="1063">
        <v>107.34899999999999</v>
      </c>
      <c r="F85" s="1052"/>
      <c r="G85" s="1053"/>
      <c r="M85" s="1054" t="s">
        <v>1521</v>
      </c>
      <c r="O85" s="1041"/>
    </row>
    <row r="86" spans="1:104">
      <c r="A86" s="1049"/>
      <c r="B86" s="1050"/>
      <c r="C86" s="1193" t="s">
        <v>2006</v>
      </c>
      <c r="D86" s="1194"/>
      <c r="E86" s="1051">
        <v>6.1950000000000003</v>
      </c>
      <c r="F86" s="1052"/>
      <c r="G86" s="1053"/>
      <c r="M86" s="1054" t="s">
        <v>2006</v>
      </c>
      <c r="O86" s="1041"/>
    </row>
    <row r="87" spans="1:104">
      <c r="A87" s="1042">
        <v>21</v>
      </c>
      <c r="B87" s="1043" t="s">
        <v>2007</v>
      </c>
      <c r="C87" s="1044" t="s">
        <v>2008</v>
      </c>
      <c r="D87" s="1045" t="s">
        <v>853</v>
      </c>
      <c r="E87" s="1046">
        <v>8.5549999999999997</v>
      </c>
      <c r="F87" s="1093">
        <v>0</v>
      </c>
      <c r="G87" s="1047">
        <f>E87*F87</f>
        <v>0</v>
      </c>
      <c r="O87" s="1041">
        <v>2</v>
      </c>
      <c r="AA87" s="1019">
        <v>1</v>
      </c>
      <c r="AB87" s="1019">
        <v>1</v>
      </c>
      <c r="AC87" s="1019">
        <v>1</v>
      </c>
      <c r="AZ87" s="1019">
        <v>1</v>
      </c>
      <c r="BA87" s="1019">
        <f>IF(AZ87=1,G87,0)</f>
        <v>0</v>
      </c>
      <c r="BB87" s="1019">
        <f>IF(AZ87=2,G87,0)</f>
        <v>0</v>
      </c>
      <c r="BC87" s="1019">
        <f>IF(AZ87=3,G87,0)</f>
        <v>0</v>
      </c>
      <c r="BD87" s="1019">
        <f>IF(AZ87=4,G87,0)</f>
        <v>0</v>
      </c>
      <c r="BE87" s="1019">
        <f>IF(AZ87=5,G87,0)</f>
        <v>0</v>
      </c>
      <c r="CA87" s="1048">
        <v>1</v>
      </c>
      <c r="CB87" s="1048">
        <v>1</v>
      </c>
      <c r="CZ87" s="1019">
        <v>0.17244999999999999</v>
      </c>
    </row>
    <row r="88" spans="1:104">
      <c r="A88" s="1049"/>
      <c r="B88" s="1050"/>
      <c r="C88" s="1193" t="s">
        <v>2009</v>
      </c>
      <c r="D88" s="1194"/>
      <c r="E88" s="1051">
        <v>8.5549999999999997</v>
      </c>
      <c r="F88" s="1052"/>
      <c r="G88" s="1053"/>
      <c r="M88" s="1054" t="s">
        <v>2009</v>
      </c>
      <c r="O88" s="1041"/>
    </row>
    <row r="89" spans="1:104" ht="22.5">
      <c r="A89" s="1042">
        <v>22</v>
      </c>
      <c r="B89" s="1043" t="s">
        <v>2010</v>
      </c>
      <c r="C89" s="1356" t="s">
        <v>2011</v>
      </c>
      <c r="D89" s="1045" t="s">
        <v>853</v>
      </c>
      <c r="E89" s="1046">
        <v>770.69600000000003</v>
      </c>
      <c r="F89" s="1093">
        <v>0</v>
      </c>
      <c r="G89" s="1047">
        <f>E89*F89</f>
        <v>0</v>
      </c>
      <c r="O89" s="1041">
        <v>2</v>
      </c>
      <c r="AA89" s="1019">
        <v>1</v>
      </c>
      <c r="AB89" s="1019">
        <v>0</v>
      </c>
      <c r="AC89" s="1019">
        <v>0</v>
      </c>
      <c r="AZ89" s="1019">
        <v>1</v>
      </c>
      <c r="BA89" s="1019">
        <f>IF(AZ89=1,G89,0)</f>
        <v>0</v>
      </c>
      <c r="BB89" s="1019">
        <f>IF(AZ89=2,G89,0)</f>
        <v>0</v>
      </c>
      <c r="BC89" s="1019">
        <f>IF(AZ89=3,G89,0)</f>
        <v>0</v>
      </c>
      <c r="BD89" s="1019">
        <f>IF(AZ89=4,G89,0)</f>
        <v>0</v>
      </c>
      <c r="BE89" s="1019">
        <f>IF(AZ89=5,G89,0)</f>
        <v>0</v>
      </c>
      <c r="CA89" s="1048">
        <v>1</v>
      </c>
      <c r="CB89" s="1048">
        <v>0</v>
      </c>
      <c r="CZ89" s="1019">
        <v>4.6120000000000001E-2</v>
      </c>
    </row>
    <row r="90" spans="1:104">
      <c r="A90" s="1049"/>
      <c r="B90" s="1050"/>
      <c r="C90" s="1193" t="s">
        <v>2012</v>
      </c>
      <c r="D90" s="1194"/>
      <c r="E90" s="1051">
        <v>0</v>
      </c>
      <c r="F90" s="1052"/>
      <c r="G90" s="1053"/>
      <c r="M90" s="1054" t="s">
        <v>2012</v>
      </c>
      <c r="O90" s="1041"/>
    </row>
    <row r="91" spans="1:104" ht="22.5">
      <c r="A91" s="1049"/>
      <c r="B91" s="1050"/>
      <c r="C91" s="1193" t="s">
        <v>2013</v>
      </c>
      <c r="D91" s="1194"/>
      <c r="E91" s="1051">
        <v>55.12</v>
      </c>
      <c r="F91" s="1052"/>
      <c r="G91" s="1053"/>
      <c r="M91" s="1054" t="s">
        <v>2013</v>
      </c>
      <c r="O91" s="1041"/>
    </row>
    <row r="92" spans="1:104">
      <c r="A92" s="1049"/>
      <c r="B92" s="1050"/>
      <c r="C92" s="1193" t="s">
        <v>2014</v>
      </c>
      <c r="D92" s="1194"/>
      <c r="E92" s="1051">
        <v>21.25</v>
      </c>
      <c r="F92" s="1052"/>
      <c r="G92" s="1053"/>
      <c r="M92" s="1054" t="s">
        <v>2014</v>
      </c>
      <c r="O92" s="1041"/>
    </row>
    <row r="93" spans="1:104">
      <c r="A93" s="1049"/>
      <c r="B93" s="1050"/>
      <c r="C93" s="1195" t="s">
        <v>1521</v>
      </c>
      <c r="D93" s="1194"/>
      <c r="E93" s="1063">
        <v>76.37</v>
      </c>
      <c r="F93" s="1052"/>
      <c r="G93" s="1053"/>
      <c r="M93" s="1054" t="s">
        <v>1521</v>
      </c>
      <c r="O93" s="1041"/>
    </row>
    <row r="94" spans="1:104">
      <c r="A94" s="1049"/>
      <c r="B94" s="1050"/>
      <c r="C94" s="1193" t="s">
        <v>1527</v>
      </c>
      <c r="D94" s="1194"/>
      <c r="E94" s="1051">
        <v>0</v>
      </c>
      <c r="F94" s="1052"/>
      <c r="G94" s="1053"/>
      <c r="M94" s="1054" t="s">
        <v>1527</v>
      </c>
      <c r="O94" s="1041"/>
    </row>
    <row r="95" spans="1:104">
      <c r="A95" s="1049"/>
      <c r="B95" s="1050"/>
      <c r="C95" s="1193" t="s">
        <v>2015</v>
      </c>
      <c r="D95" s="1194"/>
      <c r="E95" s="1051">
        <v>41.863999999999997</v>
      </c>
      <c r="F95" s="1052"/>
      <c r="G95" s="1053"/>
      <c r="M95" s="1054" t="s">
        <v>2015</v>
      </c>
      <c r="O95" s="1041"/>
    </row>
    <row r="96" spans="1:104">
      <c r="A96" s="1049"/>
      <c r="B96" s="1050"/>
      <c r="C96" s="1193" t="s">
        <v>2016</v>
      </c>
      <c r="D96" s="1194"/>
      <c r="E96" s="1051">
        <v>60.68</v>
      </c>
      <c r="F96" s="1052"/>
      <c r="G96" s="1053"/>
      <c r="M96" s="1054" t="s">
        <v>2016</v>
      </c>
      <c r="O96" s="1041"/>
    </row>
    <row r="97" spans="1:104" ht="33.75">
      <c r="A97" s="1049"/>
      <c r="B97" s="1050"/>
      <c r="C97" s="1193" t="s">
        <v>2017</v>
      </c>
      <c r="D97" s="1194"/>
      <c r="E97" s="1051">
        <v>290.81200000000001</v>
      </c>
      <c r="F97" s="1052"/>
      <c r="G97" s="1053"/>
      <c r="M97" s="1054" t="s">
        <v>2017</v>
      </c>
      <c r="O97" s="1041"/>
    </row>
    <row r="98" spans="1:104" ht="22.5">
      <c r="A98" s="1049"/>
      <c r="B98" s="1050"/>
      <c r="C98" s="1193" t="s">
        <v>2018</v>
      </c>
      <c r="D98" s="1194"/>
      <c r="E98" s="1051">
        <v>83.022000000000006</v>
      </c>
      <c r="F98" s="1052"/>
      <c r="G98" s="1053"/>
      <c r="M98" s="1054" t="s">
        <v>2018</v>
      </c>
      <c r="O98" s="1041"/>
    </row>
    <row r="99" spans="1:104" ht="33.75">
      <c r="A99" s="1049"/>
      <c r="B99" s="1050"/>
      <c r="C99" s="1193" t="s">
        <v>2019</v>
      </c>
      <c r="D99" s="1194"/>
      <c r="E99" s="1051">
        <v>110.036</v>
      </c>
      <c r="F99" s="1052"/>
      <c r="G99" s="1053"/>
      <c r="M99" s="1054" t="s">
        <v>2019</v>
      </c>
      <c r="O99" s="1041"/>
    </row>
    <row r="100" spans="1:104" ht="22.5">
      <c r="A100" s="1049"/>
      <c r="B100" s="1050"/>
      <c r="C100" s="1193" t="s">
        <v>2020</v>
      </c>
      <c r="D100" s="1194"/>
      <c r="E100" s="1051">
        <v>107.91200000000001</v>
      </c>
      <c r="F100" s="1052"/>
      <c r="G100" s="1053"/>
      <c r="M100" s="1054" t="s">
        <v>2020</v>
      </c>
      <c r="O100" s="1041"/>
    </row>
    <row r="101" spans="1:104">
      <c r="A101" s="1049"/>
      <c r="B101" s="1050"/>
      <c r="C101" s="1195" t="s">
        <v>1521</v>
      </c>
      <c r="D101" s="1194"/>
      <c r="E101" s="1063">
        <v>694.32600000000002</v>
      </c>
      <c r="F101" s="1052"/>
      <c r="G101" s="1053"/>
      <c r="M101" s="1054" t="s">
        <v>1521</v>
      </c>
      <c r="O101" s="1041"/>
    </row>
    <row r="102" spans="1:104" ht="22.5">
      <c r="A102" s="1042">
        <v>23</v>
      </c>
      <c r="B102" s="1043" t="s">
        <v>2021</v>
      </c>
      <c r="C102" s="1044" t="s">
        <v>2022</v>
      </c>
      <c r="D102" s="1045" t="s">
        <v>853</v>
      </c>
      <c r="E102" s="1046">
        <v>190</v>
      </c>
      <c r="F102" s="1093">
        <v>0</v>
      </c>
      <c r="G102" s="1047">
        <f>E102*F102</f>
        <v>0</v>
      </c>
      <c r="O102" s="1041">
        <v>2</v>
      </c>
      <c r="AA102" s="1019">
        <v>1</v>
      </c>
      <c r="AB102" s="1019">
        <v>1</v>
      </c>
      <c r="AC102" s="1019">
        <v>1</v>
      </c>
      <c r="AZ102" s="1019">
        <v>1</v>
      </c>
      <c r="BA102" s="1019">
        <f>IF(AZ102=1,G102,0)</f>
        <v>0</v>
      </c>
      <c r="BB102" s="1019">
        <f>IF(AZ102=2,G102,0)</f>
        <v>0</v>
      </c>
      <c r="BC102" s="1019">
        <f>IF(AZ102=3,G102,0)</f>
        <v>0</v>
      </c>
      <c r="BD102" s="1019">
        <f>IF(AZ102=4,G102,0)</f>
        <v>0</v>
      </c>
      <c r="BE102" s="1019">
        <f>IF(AZ102=5,G102,0)</f>
        <v>0</v>
      </c>
      <c r="CA102" s="1048">
        <v>1</v>
      </c>
      <c r="CB102" s="1048">
        <v>1</v>
      </c>
      <c r="CZ102" s="1019">
        <v>0.26563999999999999</v>
      </c>
    </row>
    <row r="103" spans="1:104">
      <c r="A103" s="1049"/>
      <c r="B103" s="1050"/>
      <c r="C103" s="1193" t="s">
        <v>2023</v>
      </c>
      <c r="D103" s="1194"/>
      <c r="E103" s="1051">
        <v>190</v>
      </c>
      <c r="F103" s="1052"/>
      <c r="G103" s="1053"/>
      <c r="M103" s="1054" t="s">
        <v>2023</v>
      </c>
      <c r="O103" s="1041"/>
    </row>
    <row r="104" spans="1:104">
      <c r="A104" s="1042">
        <v>24</v>
      </c>
      <c r="B104" s="1043" t="s">
        <v>2024</v>
      </c>
      <c r="C104" s="1044" t="s">
        <v>2025</v>
      </c>
      <c r="D104" s="1045" t="s">
        <v>659</v>
      </c>
      <c r="E104" s="1046">
        <v>744.98969999999997</v>
      </c>
      <c r="F104" s="1093">
        <v>0</v>
      </c>
      <c r="G104" s="1047">
        <f>E104*F104</f>
        <v>0</v>
      </c>
      <c r="O104" s="1041">
        <v>2</v>
      </c>
      <c r="AA104" s="1019">
        <v>3</v>
      </c>
      <c r="AB104" s="1019">
        <v>1</v>
      </c>
      <c r="AC104" s="1019">
        <v>133301510000</v>
      </c>
      <c r="AZ104" s="1019">
        <v>1</v>
      </c>
      <c r="BA104" s="1019">
        <f>IF(AZ104=1,G104,0)</f>
        <v>0</v>
      </c>
      <c r="BB104" s="1019">
        <f>IF(AZ104=2,G104,0)</f>
        <v>0</v>
      </c>
      <c r="BC104" s="1019">
        <f>IF(AZ104=3,G104,0)</f>
        <v>0</v>
      </c>
      <c r="BD104" s="1019">
        <f>IF(AZ104=4,G104,0)</f>
        <v>0</v>
      </c>
      <c r="BE104" s="1019">
        <f>IF(AZ104=5,G104,0)</f>
        <v>0</v>
      </c>
      <c r="CA104" s="1048">
        <v>3</v>
      </c>
      <c r="CB104" s="1048">
        <v>1</v>
      </c>
      <c r="CZ104" s="1019">
        <v>1E-3</v>
      </c>
    </row>
    <row r="105" spans="1:104">
      <c r="A105" s="1049"/>
      <c r="B105" s="1050"/>
      <c r="C105" s="1193" t="s">
        <v>2026</v>
      </c>
      <c r="D105" s="1194"/>
      <c r="E105" s="1051">
        <v>49.877099999999999</v>
      </c>
      <c r="F105" s="1052"/>
      <c r="G105" s="1053"/>
      <c r="M105" s="1054" t="s">
        <v>2026</v>
      </c>
      <c r="O105" s="1041"/>
    </row>
    <row r="106" spans="1:104">
      <c r="A106" s="1049"/>
      <c r="B106" s="1050"/>
      <c r="C106" s="1193" t="s">
        <v>2027</v>
      </c>
      <c r="D106" s="1194"/>
      <c r="E106" s="1051">
        <v>95.004000000000005</v>
      </c>
      <c r="F106" s="1052"/>
      <c r="G106" s="1053"/>
      <c r="M106" s="1054" t="s">
        <v>2027</v>
      </c>
      <c r="O106" s="1041"/>
    </row>
    <row r="107" spans="1:104">
      <c r="A107" s="1049"/>
      <c r="B107" s="1050"/>
      <c r="C107" s="1193" t="s">
        <v>2028</v>
      </c>
      <c r="D107" s="1194"/>
      <c r="E107" s="1051">
        <v>20.584199999999999</v>
      </c>
      <c r="F107" s="1052"/>
      <c r="G107" s="1053"/>
      <c r="M107" s="1054" t="s">
        <v>2028</v>
      </c>
      <c r="O107" s="1041"/>
    </row>
    <row r="108" spans="1:104">
      <c r="A108" s="1049"/>
      <c r="B108" s="1050"/>
      <c r="C108" s="1193" t="s">
        <v>2029</v>
      </c>
      <c r="D108" s="1194"/>
      <c r="E108" s="1051">
        <v>38.001600000000003</v>
      </c>
      <c r="F108" s="1052"/>
      <c r="G108" s="1053"/>
      <c r="M108" s="1054" t="s">
        <v>2029</v>
      </c>
      <c r="O108" s="1041"/>
    </row>
    <row r="109" spans="1:104">
      <c r="A109" s="1049"/>
      <c r="B109" s="1050"/>
      <c r="C109" s="1193" t="s">
        <v>2030</v>
      </c>
      <c r="D109" s="1194"/>
      <c r="E109" s="1051">
        <v>514.60500000000002</v>
      </c>
      <c r="F109" s="1052"/>
      <c r="G109" s="1053"/>
      <c r="M109" s="1054" t="s">
        <v>2030</v>
      </c>
      <c r="O109" s="1041"/>
    </row>
    <row r="110" spans="1:104">
      <c r="A110" s="1049"/>
      <c r="B110" s="1050"/>
      <c r="C110" s="1193" t="s">
        <v>2031</v>
      </c>
      <c r="D110" s="1194"/>
      <c r="E110" s="1051">
        <v>26.9178</v>
      </c>
      <c r="F110" s="1052"/>
      <c r="G110" s="1053"/>
      <c r="M110" s="1054" t="s">
        <v>2031</v>
      </c>
      <c r="O110" s="1041"/>
    </row>
    <row r="111" spans="1:104">
      <c r="A111" s="1042">
        <v>25</v>
      </c>
      <c r="B111" s="1043" t="s">
        <v>2032</v>
      </c>
      <c r="C111" s="1044" t="s">
        <v>2033</v>
      </c>
      <c r="D111" s="1045" t="s">
        <v>1335</v>
      </c>
      <c r="E111" s="1046">
        <v>0.13550000000000001</v>
      </c>
      <c r="F111" s="1093">
        <v>0</v>
      </c>
      <c r="G111" s="1047">
        <f>E111*F111</f>
        <v>0</v>
      </c>
      <c r="O111" s="1041">
        <v>2</v>
      </c>
      <c r="AA111" s="1019">
        <v>3</v>
      </c>
      <c r="AB111" s="1019">
        <v>1</v>
      </c>
      <c r="AC111" s="1019">
        <v>13383425</v>
      </c>
      <c r="AZ111" s="1019">
        <v>1</v>
      </c>
      <c r="BA111" s="1019">
        <f>IF(AZ111=1,G111,0)</f>
        <v>0</v>
      </c>
      <c r="BB111" s="1019">
        <f>IF(AZ111=2,G111,0)</f>
        <v>0</v>
      </c>
      <c r="BC111" s="1019">
        <f>IF(AZ111=3,G111,0)</f>
        <v>0</v>
      </c>
      <c r="BD111" s="1019">
        <f>IF(AZ111=4,G111,0)</f>
        <v>0</v>
      </c>
      <c r="BE111" s="1019">
        <f>IF(AZ111=5,G111,0)</f>
        <v>0</v>
      </c>
      <c r="CA111" s="1048">
        <v>3</v>
      </c>
      <c r="CB111" s="1048">
        <v>1</v>
      </c>
      <c r="CZ111" s="1019">
        <v>1</v>
      </c>
    </row>
    <row r="112" spans="1:104">
      <c r="A112" s="1049"/>
      <c r="B112" s="1050"/>
      <c r="C112" s="1193" t="s">
        <v>2034</v>
      </c>
      <c r="D112" s="1194"/>
      <c r="E112" s="1051">
        <v>0.1002</v>
      </c>
      <c r="F112" s="1052"/>
      <c r="G112" s="1053"/>
      <c r="M112" s="1054" t="s">
        <v>2034</v>
      </c>
      <c r="O112" s="1041"/>
    </row>
    <row r="113" spans="1:104">
      <c r="A113" s="1049"/>
      <c r="B113" s="1050"/>
      <c r="C113" s="1193" t="s">
        <v>2035</v>
      </c>
      <c r="D113" s="1194"/>
      <c r="E113" s="1051">
        <v>3.5200000000000002E-2</v>
      </c>
      <c r="F113" s="1052"/>
      <c r="G113" s="1053"/>
      <c r="M113" s="1054" t="s">
        <v>2035</v>
      </c>
      <c r="O113" s="1041"/>
    </row>
    <row r="114" spans="1:104">
      <c r="A114" s="1055"/>
      <c r="B114" s="1056" t="s">
        <v>669</v>
      </c>
      <c r="C114" s="1057" t="str">
        <f>CONCATENATE(B24," ",C24)</f>
        <v>3 Svislé a kompletní konstrukce</v>
      </c>
      <c r="D114" s="1058"/>
      <c r="E114" s="1059"/>
      <c r="F114" s="1060"/>
      <c r="G114" s="1061">
        <f>SUM(G24:G113)</f>
        <v>0</v>
      </c>
      <c r="O114" s="1041">
        <v>4</v>
      </c>
      <c r="BA114" s="1062">
        <f>SUM(BA24:BA113)</f>
        <v>0</v>
      </c>
      <c r="BB114" s="1062">
        <f>SUM(BB24:BB113)</f>
        <v>0</v>
      </c>
      <c r="BC114" s="1062">
        <f>SUM(BC24:BC113)</f>
        <v>0</v>
      </c>
      <c r="BD114" s="1062">
        <f>SUM(BD24:BD113)</f>
        <v>0</v>
      </c>
      <c r="BE114" s="1062">
        <f>SUM(BE24:BE113)</f>
        <v>0</v>
      </c>
    </row>
    <row r="115" spans="1:104">
      <c r="A115" s="1034" t="s">
        <v>110</v>
      </c>
      <c r="B115" s="1035" t="s">
        <v>2036</v>
      </c>
      <c r="C115" s="1036" t="s">
        <v>2037</v>
      </c>
      <c r="D115" s="1037"/>
      <c r="E115" s="1038"/>
      <c r="F115" s="1038"/>
      <c r="G115" s="1039"/>
      <c r="H115" s="1040"/>
      <c r="I115" s="1040"/>
      <c r="O115" s="1041">
        <v>1</v>
      </c>
    </row>
    <row r="116" spans="1:104" ht="22.5">
      <c r="A116" s="1042">
        <v>26</v>
      </c>
      <c r="B116" s="1043" t="s">
        <v>2038</v>
      </c>
      <c r="C116" s="1044" t="s">
        <v>2039</v>
      </c>
      <c r="D116" s="1045" t="s">
        <v>853</v>
      </c>
      <c r="E116" s="1046">
        <v>99.861999999999995</v>
      </c>
      <c r="F116" s="1093">
        <v>0</v>
      </c>
      <c r="G116" s="1047">
        <f>E116*F116</f>
        <v>0</v>
      </c>
      <c r="O116" s="1041">
        <v>2</v>
      </c>
      <c r="AA116" s="1019">
        <v>1</v>
      </c>
      <c r="AB116" s="1019">
        <v>1</v>
      </c>
      <c r="AC116" s="1019">
        <v>1</v>
      </c>
      <c r="AZ116" s="1019">
        <v>1</v>
      </c>
      <c r="BA116" s="1019">
        <f>IF(AZ116=1,G116,0)</f>
        <v>0</v>
      </c>
      <c r="BB116" s="1019">
        <f>IF(AZ116=2,G116,0)</f>
        <v>0</v>
      </c>
      <c r="BC116" s="1019">
        <f>IF(AZ116=3,G116,0)</f>
        <v>0</v>
      </c>
      <c r="BD116" s="1019">
        <f>IF(AZ116=4,G116,0)</f>
        <v>0</v>
      </c>
      <c r="BE116" s="1019">
        <f>IF(AZ116=5,G116,0)</f>
        <v>0</v>
      </c>
      <c r="CA116" s="1048">
        <v>1</v>
      </c>
      <c r="CB116" s="1048">
        <v>1</v>
      </c>
      <c r="CZ116" s="1019">
        <v>5.1639999999999998E-2</v>
      </c>
    </row>
    <row r="117" spans="1:104">
      <c r="A117" s="1049"/>
      <c r="B117" s="1050"/>
      <c r="C117" s="1193" t="s">
        <v>2040</v>
      </c>
      <c r="D117" s="1194"/>
      <c r="E117" s="1051">
        <v>4.16</v>
      </c>
      <c r="F117" s="1052"/>
      <c r="G117" s="1053"/>
      <c r="M117" s="1054" t="s">
        <v>2040</v>
      </c>
      <c r="O117" s="1041"/>
    </row>
    <row r="118" spans="1:104">
      <c r="A118" s="1049"/>
      <c r="B118" s="1050"/>
      <c r="C118" s="1193" t="s">
        <v>2041</v>
      </c>
      <c r="D118" s="1194"/>
      <c r="E118" s="1051">
        <v>95.701999999999998</v>
      </c>
      <c r="F118" s="1052"/>
      <c r="G118" s="1053"/>
      <c r="M118" s="1054" t="s">
        <v>2041</v>
      </c>
      <c r="O118" s="1041"/>
    </row>
    <row r="119" spans="1:104">
      <c r="A119" s="1042">
        <v>27</v>
      </c>
      <c r="B119" s="1043" t="s">
        <v>2042</v>
      </c>
      <c r="C119" s="1356" t="s">
        <v>2043</v>
      </c>
      <c r="D119" s="1045" t="s">
        <v>853</v>
      </c>
      <c r="E119" s="1046">
        <v>1258.08</v>
      </c>
      <c r="F119" s="1093">
        <v>0</v>
      </c>
      <c r="G119" s="1047">
        <f>E119*F119</f>
        <v>0</v>
      </c>
      <c r="O119" s="1041">
        <v>2</v>
      </c>
      <c r="AA119" s="1019">
        <v>1</v>
      </c>
      <c r="AB119" s="1019">
        <v>1</v>
      </c>
      <c r="AC119" s="1019">
        <v>1</v>
      </c>
      <c r="AZ119" s="1019">
        <v>1</v>
      </c>
      <c r="BA119" s="1019">
        <f>IF(AZ119=1,G119,0)</f>
        <v>0</v>
      </c>
      <c r="BB119" s="1019">
        <f>IF(AZ119=2,G119,0)</f>
        <v>0</v>
      </c>
      <c r="BC119" s="1019">
        <f>IF(AZ119=3,G119,0)</f>
        <v>0</v>
      </c>
      <c r="BD119" s="1019">
        <f>IF(AZ119=4,G119,0)</f>
        <v>0</v>
      </c>
      <c r="BE119" s="1019">
        <f>IF(AZ119=5,G119,0)</f>
        <v>0</v>
      </c>
      <c r="CA119" s="1048">
        <v>1</v>
      </c>
      <c r="CB119" s="1048">
        <v>1</v>
      </c>
      <c r="CZ119" s="1019">
        <v>1.2149999999999999E-2</v>
      </c>
    </row>
    <row r="120" spans="1:104">
      <c r="A120" s="1049"/>
      <c r="B120" s="1050"/>
      <c r="C120" s="1193" t="s">
        <v>2044</v>
      </c>
      <c r="D120" s="1194"/>
      <c r="E120" s="1051">
        <v>30.31</v>
      </c>
      <c r="F120" s="1052"/>
      <c r="G120" s="1053"/>
      <c r="M120" s="1054" t="s">
        <v>2044</v>
      </c>
      <c r="O120" s="1041"/>
    </row>
    <row r="121" spans="1:104" ht="22.5">
      <c r="A121" s="1049"/>
      <c r="B121" s="1050"/>
      <c r="C121" s="1193" t="s">
        <v>2045</v>
      </c>
      <c r="D121" s="1194"/>
      <c r="E121" s="1051">
        <v>266.42</v>
      </c>
      <c r="F121" s="1052"/>
      <c r="G121" s="1053"/>
      <c r="M121" s="1054" t="s">
        <v>2045</v>
      </c>
      <c r="O121" s="1041"/>
    </row>
    <row r="122" spans="1:104">
      <c r="A122" s="1049"/>
      <c r="B122" s="1050"/>
      <c r="C122" s="1193" t="s">
        <v>2046</v>
      </c>
      <c r="D122" s="1194"/>
      <c r="E122" s="1051">
        <v>734.2</v>
      </c>
      <c r="F122" s="1052"/>
      <c r="G122" s="1053"/>
      <c r="M122" s="1054" t="s">
        <v>2046</v>
      </c>
      <c r="O122" s="1041"/>
    </row>
    <row r="123" spans="1:104">
      <c r="A123" s="1049"/>
      <c r="B123" s="1050"/>
      <c r="C123" s="1193" t="s">
        <v>2047</v>
      </c>
      <c r="D123" s="1194"/>
      <c r="E123" s="1051">
        <v>18.329999999999998</v>
      </c>
      <c r="F123" s="1052"/>
      <c r="G123" s="1053"/>
      <c r="M123" s="1054" t="s">
        <v>2047</v>
      </c>
      <c r="O123" s="1041"/>
    </row>
    <row r="124" spans="1:104" ht="22.5">
      <c r="A124" s="1049"/>
      <c r="B124" s="1050"/>
      <c r="C124" s="1193" t="s">
        <v>2048</v>
      </c>
      <c r="D124" s="1194"/>
      <c r="E124" s="1051">
        <v>30.07</v>
      </c>
      <c r="F124" s="1052"/>
      <c r="G124" s="1053"/>
      <c r="M124" s="1054" t="s">
        <v>2048</v>
      </c>
      <c r="O124" s="1041"/>
    </row>
    <row r="125" spans="1:104">
      <c r="A125" s="1049"/>
      <c r="B125" s="1050"/>
      <c r="C125" s="1193" t="s">
        <v>2049</v>
      </c>
      <c r="D125" s="1194"/>
      <c r="E125" s="1051">
        <v>40.58</v>
      </c>
      <c r="F125" s="1052"/>
      <c r="G125" s="1053"/>
      <c r="M125" s="1054" t="s">
        <v>2049</v>
      </c>
      <c r="O125" s="1041"/>
    </row>
    <row r="126" spans="1:104">
      <c r="A126" s="1049"/>
      <c r="B126" s="1050"/>
      <c r="C126" s="1193" t="s">
        <v>2050</v>
      </c>
      <c r="D126" s="1194"/>
      <c r="E126" s="1051">
        <v>32.15</v>
      </c>
      <c r="F126" s="1052"/>
      <c r="G126" s="1053"/>
      <c r="M126" s="1054" t="s">
        <v>2050</v>
      </c>
      <c r="O126" s="1041"/>
    </row>
    <row r="127" spans="1:104">
      <c r="A127" s="1049"/>
      <c r="B127" s="1050"/>
      <c r="C127" s="1193" t="s">
        <v>2051</v>
      </c>
      <c r="D127" s="1194"/>
      <c r="E127" s="1051">
        <v>54.08</v>
      </c>
      <c r="F127" s="1052"/>
      <c r="G127" s="1053"/>
      <c r="M127" s="1054" t="s">
        <v>2051</v>
      </c>
      <c r="O127" s="1041"/>
    </row>
    <row r="128" spans="1:104">
      <c r="A128" s="1049"/>
      <c r="B128" s="1050"/>
      <c r="C128" s="1193" t="s">
        <v>2052</v>
      </c>
      <c r="D128" s="1194"/>
      <c r="E128" s="1051">
        <v>23.04</v>
      </c>
      <c r="F128" s="1052"/>
      <c r="G128" s="1053"/>
      <c r="M128" s="1054" t="s">
        <v>2052</v>
      </c>
      <c r="O128" s="1041"/>
    </row>
    <row r="129" spans="1:104">
      <c r="A129" s="1049"/>
      <c r="B129" s="1050"/>
      <c r="C129" s="1193" t="s">
        <v>2053</v>
      </c>
      <c r="D129" s="1194"/>
      <c r="E129" s="1051">
        <v>22.04</v>
      </c>
      <c r="F129" s="1052"/>
      <c r="G129" s="1053"/>
      <c r="M129" s="1054" t="s">
        <v>2053</v>
      </c>
      <c r="O129" s="1041"/>
    </row>
    <row r="130" spans="1:104">
      <c r="A130" s="1049"/>
      <c r="B130" s="1050"/>
      <c r="C130" s="1193" t="s">
        <v>2054</v>
      </c>
      <c r="D130" s="1194"/>
      <c r="E130" s="1051">
        <v>6.86</v>
      </c>
      <c r="F130" s="1052"/>
      <c r="G130" s="1053"/>
      <c r="M130" s="1054" t="s">
        <v>2054</v>
      </c>
      <c r="O130" s="1041"/>
    </row>
    <row r="131" spans="1:104">
      <c r="A131" s="1042">
        <v>28</v>
      </c>
      <c r="B131" s="1043" t="s">
        <v>2055</v>
      </c>
      <c r="C131" s="1044" t="s">
        <v>2056</v>
      </c>
      <c r="D131" s="1045" t="s">
        <v>114</v>
      </c>
      <c r="E131" s="1046">
        <v>5</v>
      </c>
      <c r="F131" s="1093">
        <v>0</v>
      </c>
      <c r="G131" s="1047">
        <f>E131*F131</f>
        <v>0</v>
      </c>
      <c r="O131" s="1041">
        <v>2</v>
      </c>
      <c r="AA131" s="1019">
        <v>1</v>
      </c>
      <c r="AB131" s="1019">
        <v>1</v>
      </c>
      <c r="AC131" s="1019">
        <v>1</v>
      </c>
      <c r="AZ131" s="1019">
        <v>1</v>
      </c>
      <c r="BA131" s="1019">
        <f>IF(AZ131=1,G131,0)</f>
        <v>0</v>
      </c>
      <c r="BB131" s="1019">
        <f>IF(AZ131=2,G131,0)</f>
        <v>0</v>
      </c>
      <c r="BC131" s="1019">
        <f>IF(AZ131=3,G131,0)</f>
        <v>0</v>
      </c>
      <c r="BD131" s="1019">
        <f>IF(AZ131=4,G131,0)</f>
        <v>0</v>
      </c>
      <c r="BE131" s="1019">
        <f>IF(AZ131=5,G131,0)</f>
        <v>0</v>
      </c>
      <c r="CA131" s="1048">
        <v>1</v>
      </c>
      <c r="CB131" s="1048">
        <v>1</v>
      </c>
      <c r="CZ131" s="1019">
        <v>1.6000000000000001E-4</v>
      </c>
    </row>
    <row r="132" spans="1:104">
      <c r="A132" s="1049"/>
      <c r="B132" s="1050"/>
      <c r="C132" s="1193" t="s">
        <v>2057</v>
      </c>
      <c r="D132" s="1194"/>
      <c r="E132" s="1051">
        <v>5</v>
      </c>
      <c r="F132" s="1052"/>
      <c r="G132" s="1053"/>
      <c r="M132" s="1054" t="s">
        <v>2057</v>
      </c>
      <c r="O132" s="1041"/>
    </row>
    <row r="133" spans="1:104" ht="22.5">
      <c r="A133" s="1042">
        <v>29</v>
      </c>
      <c r="B133" s="1043" t="s">
        <v>2058</v>
      </c>
      <c r="C133" s="1044" t="s">
        <v>3038</v>
      </c>
      <c r="D133" s="1045" t="s">
        <v>114</v>
      </c>
      <c r="E133" s="1046">
        <v>1</v>
      </c>
      <c r="F133" s="1093">
        <v>0</v>
      </c>
      <c r="G133" s="1047">
        <f>E133*F133</f>
        <v>0</v>
      </c>
      <c r="O133" s="1041">
        <v>2</v>
      </c>
      <c r="AA133" s="1019">
        <v>1</v>
      </c>
      <c r="AB133" s="1019">
        <v>1</v>
      </c>
      <c r="AC133" s="1019">
        <v>1</v>
      </c>
      <c r="AZ133" s="1019">
        <v>1</v>
      </c>
      <c r="BA133" s="1019">
        <f>IF(AZ133=1,G133,0)</f>
        <v>0</v>
      </c>
      <c r="BB133" s="1019">
        <f>IF(AZ133=2,G133,0)</f>
        <v>0</v>
      </c>
      <c r="BC133" s="1019">
        <f>IF(AZ133=3,G133,0)</f>
        <v>0</v>
      </c>
      <c r="BD133" s="1019">
        <f>IF(AZ133=4,G133,0)</f>
        <v>0</v>
      </c>
      <c r="BE133" s="1019">
        <f>IF(AZ133=5,G133,0)</f>
        <v>0</v>
      </c>
      <c r="CA133" s="1048">
        <v>1</v>
      </c>
      <c r="CB133" s="1048">
        <v>1</v>
      </c>
      <c r="CZ133" s="1019">
        <v>2.145E-2</v>
      </c>
    </row>
    <row r="134" spans="1:104">
      <c r="A134" s="1049"/>
      <c r="B134" s="1050"/>
      <c r="C134" s="1193" t="s">
        <v>2059</v>
      </c>
      <c r="D134" s="1194"/>
      <c r="E134" s="1051">
        <v>1</v>
      </c>
      <c r="F134" s="1052"/>
      <c r="G134" s="1053"/>
      <c r="M134" s="1054" t="s">
        <v>2059</v>
      </c>
      <c r="O134" s="1041"/>
    </row>
    <row r="135" spans="1:104">
      <c r="A135" s="1042">
        <v>30</v>
      </c>
      <c r="B135" s="1043" t="s">
        <v>2060</v>
      </c>
      <c r="C135" s="1044" t="s">
        <v>2061</v>
      </c>
      <c r="D135" s="1045" t="s">
        <v>853</v>
      </c>
      <c r="E135" s="1046">
        <v>14.144</v>
      </c>
      <c r="F135" s="1093">
        <v>0</v>
      </c>
      <c r="G135" s="1047">
        <f>E135*F135</f>
        <v>0</v>
      </c>
      <c r="O135" s="1041">
        <v>2</v>
      </c>
      <c r="AA135" s="1019">
        <v>1</v>
      </c>
      <c r="AB135" s="1019">
        <v>1</v>
      </c>
      <c r="AC135" s="1019">
        <v>1</v>
      </c>
      <c r="AZ135" s="1019">
        <v>1</v>
      </c>
      <c r="BA135" s="1019">
        <f>IF(AZ135=1,G135,0)</f>
        <v>0</v>
      </c>
      <c r="BB135" s="1019">
        <f>IF(AZ135=2,G135,0)</f>
        <v>0</v>
      </c>
      <c r="BC135" s="1019">
        <f>IF(AZ135=3,G135,0)</f>
        <v>0</v>
      </c>
      <c r="BD135" s="1019">
        <f>IF(AZ135=4,G135,0)</f>
        <v>0</v>
      </c>
      <c r="BE135" s="1019">
        <f>IF(AZ135=5,G135,0)</f>
        <v>0</v>
      </c>
      <c r="CA135" s="1048">
        <v>1</v>
      </c>
      <c r="CB135" s="1048">
        <v>1</v>
      </c>
      <c r="CZ135" s="1019">
        <v>1.2279999999999999E-2</v>
      </c>
    </row>
    <row r="136" spans="1:104">
      <c r="A136" s="1049"/>
      <c r="B136" s="1050"/>
      <c r="C136" s="1193" t="s">
        <v>2062</v>
      </c>
      <c r="D136" s="1194"/>
      <c r="E136" s="1051">
        <v>3.2</v>
      </c>
      <c r="F136" s="1052"/>
      <c r="G136" s="1053"/>
      <c r="M136" s="1054" t="s">
        <v>2062</v>
      </c>
      <c r="O136" s="1041"/>
    </row>
    <row r="137" spans="1:104">
      <c r="A137" s="1049"/>
      <c r="B137" s="1050"/>
      <c r="C137" s="1193" t="s">
        <v>2063</v>
      </c>
      <c r="D137" s="1194"/>
      <c r="E137" s="1051">
        <v>10.944000000000001</v>
      </c>
      <c r="F137" s="1052"/>
      <c r="G137" s="1053"/>
      <c r="M137" s="1054" t="s">
        <v>2063</v>
      </c>
      <c r="O137" s="1041"/>
    </row>
    <row r="138" spans="1:104">
      <c r="A138" s="1042">
        <v>31</v>
      </c>
      <c r="B138" s="1043" t="s">
        <v>2064</v>
      </c>
      <c r="C138" s="1356" t="s">
        <v>2065</v>
      </c>
      <c r="D138" s="1045" t="s">
        <v>853</v>
      </c>
      <c r="E138" s="1046">
        <v>673.29700000000003</v>
      </c>
      <c r="F138" s="1093">
        <v>0</v>
      </c>
      <c r="G138" s="1047">
        <f>E138*F138</f>
        <v>0</v>
      </c>
      <c r="O138" s="1041">
        <v>2</v>
      </c>
      <c r="AA138" s="1019">
        <v>1</v>
      </c>
      <c r="AB138" s="1019">
        <v>0</v>
      </c>
      <c r="AC138" s="1019">
        <v>0</v>
      </c>
      <c r="AZ138" s="1019">
        <v>1</v>
      </c>
      <c r="BA138" s="1019">
        <f>IF(AZ138=1,G138,0)</f>
        <v>0</v>
      </c>
      <c r="BB138" s="1019">
        <f>IF(AZ138=2,G138,0)</f>
        <v>0</v>
      </c>
      <c r="BC138" s="1019">
        <f>IF(AZ138=3,G138,0)</f>
        <v>0</v>
      </c>
      <c r="BD138" s="1019">
        <f>IF(AZ138=4,G138,0)</f>
        <v>0</v>
      </c>
      <c r="BE138" s="1019">
        <f>IF(AZ138=5,G138,0)</f>
        <v>0</v>
      </c>
      <c r="CA138" s="1048">
        <v>1</v>
      </c>
      <c r="CB138" s="1048">
        <v>0</v>
      </c>
      <c r="CZ138" s="1019">
        <v>2.895E-2</v>
      </c>
    </row>
    <row r="139" spans="1:104">
      <c r="A139" s="1049"/>
      <c r="B139" s="1050"/>
      <c r="C139" s="1193" t="s">
        <v>2066</v>
      </c>
      <c r="D139" s="1194"/>
      <c r="E139" s="1051">
        <v>24.991</v>
      </c>
      <c r="F139" s="1052"/>
      <c r="G139" s="1053"/>
      <c r="M139" s="1054" t="s">
        <v>2066</v>
      </c>
      <c r="O139" s="1041"/>
    </row>
    <row r="140" spans="1:104" ht="33.75">
      <c r="A140" s="1049"/>
      <c r="B140" s="1050"/>
      <c r="C140" s="1193" t="s">
        <v>2067</v>
      </c>
      <c r="D140" s="1194"/>
      <c r="E140" s="1051">
        <v>83.328000000000003</v>
      </c>
      <c r="F140" s="1052"/>
      <c r="G140" s="1053"/>
      <c r="M140" s="1054" t="s">
        <v>2067</v>
      </c>
      <c r="O140" s="1041"/>
    </row>
    <row r="141" spans="1:104" ht="22.5">
      <c r="A141" s="1049"/>
      <c r="B141" s="1050"/>
      <c r="C141" s="1193" t="s">
        <v>2068</v>
      </c>
      <c r="D141" s="1194"/>
      <c r="E141" s="1051">
        <v>149.37799999999999</v>
      </c>
      <c r="F141" s="1052"/>
      <c r="G141" s="1053"/>
      <c r="M141" s="1054" t="s">
        <v>2068</v>
      </c>
      <c r="O141" s="1041"/>
    </row>
    <row r="142" spans="1:104" ht="22.5">
      <c r="A142" s="1049"/>
      <c r="B142" s="1050"/>
      <c r="C142" s="1193" t="s">
        <v>2069</v>
      </c>
      <c r="D142" s="1194"/>
      <c r="E142" s="1051">
        <v>70.6875</v>
      </c>
      <c r="F142" s="1052"/>
      <c r="G142" s="1053"/>
      <c r="M142" s="1054" t="s">
        <v>2069</v>
      </c>
      <c r="O142" s="1041"/>
    </row>
    <row r="143" spans="1:104">
      <c r="A143" s="1049"/>
      <c r="B143" s="1050"/>
      <c r="C143" s="1193" t="s">
        <v>2070</v>
      </c>
      <c r="D143" s="1194"/>
      <c r="E143" s="1051">
        <v>91.39</v>
      </c>
      <c r="F143" s="1052"/>
      <c r="G143" s="1053"/>
      <c r="M143" s="1054" t="s">
        <v>2070</v>
      </c>
      <c r="O143" s="1041"/>
    </row>
    <row r="144" spans="1:104">
      <c r="A144" s="1049"/>
      <c r="B144" s="1050"/>
      <c r="C144" s="1193" t="s">
        <v>2071</v>
      </c>
      <c r="D144" s="1194"/>
      <c r="E144" s="1051">
        <v>71.467500000000001</v>
      </c>
      <c r="F144" s="1052"/>
      <c r="G144" s="1053"/>
      <c r="M144" s="1054" t="s">
        <v>2071</v>
      </c>
      <c r="O144" s="1041"/>
    </row>
    <row r="145" spans="1:104">
      <c r="A145" s="1049"/>
      <c r="B145" s="1050"/>
      <c r="C145" s="1193" t="s">
        <v>2072</v>
      </c>
      <c r="D145" s="1194"/>
      <c r="E145" s="1051">
        <v>91.39</v>
      </c>
      <c r="F145" s="1052"/>
      <c r="G145" s="1053"/>
      <c r="M145" s="1054" t="s">
        <v>2072</v>
      </c>
      <c r="O145" s="1041"/>
    </row>
    <row r="146" spans="1:104">
      <c r="A146" s="1049"/>
      <c r="B146" s="1050"/>
      <c r="C146" s="1193" t="s">
        <v>2073</v>
      </c>
      <c r="D146" s="1194"/>
      <c r="E146" s="1051">
        <v>51.545000000000002</v>
      </c>
      <c r="F146" s="1052"/>
      <c r="G146" s="1053"/>
      <c r="M146" s="1054" t="s">
        <v>2073</v>
      </c>
      <c r="O146" s="1041"/>
    </row>
    <row r="147" spans="1:104">
      <c r="A147" s="1049"/>
      <c r="B147" s="1050"/>
      <c r="C147" s="1193" t="s">
        <v>2074</v>
      </c>
      <c r="D147" s="1194"/>
      <c r="E147" s="1051">
        <v>39.119999999999997</v>
      </c>
      <c r="F147" s="1052"/>
      <c r="G147" s="1053"/>
      <c r="M147" s="1054" t="s">
        <v>2074</v>
      </c>
      <c r="O147" s="1041"/>
    </row>
    <row r="148" spans="1:104" ht="22.5">
      <c r="A148" s="1042">
        <v>32</v>
      </c>
      <c r="B148" s="1043" t="s">
        <v>2075</v>
      </c>
      <c r="C148" s="1044" t="s">
        <v>2076</v>
      </c>
      <c r="D148" s="1045" t="s">
        <v>853</v>
      </c>
      <c r="E148" s="1046">
        <v>29.79</v>
      </c>
      <c r="F148" s="1093">
        <v>0</v>
      </c>
      <c r="G148" s="1047">
        <f>E148*F148</f>
        <v>0</v>
      </c>
      <c r="O148" s="1041">
        <v>2</v>
      </c>
      <c r="AA148" s="1019">
        <v>12</v>
      </c>
      <c r="AB148" s="1019">
        <v>0</v>
      </c>
      <c r="AC148" s="1019">
        <v>20</v>
      </c>
      <c r="AZ148" s="1019">
        <v>1</v>
      </c>
      <c r="BA148" s="1019">
        <f>IF(AZ148=1,G148,0)</f>
        <v>0</v>
      </c>
      <c r="BB148" s="1019">
        <f>IF(AZ148=2,G148,0)</f>
        <v>0</v>
      </c>
      <c r="BC148" s="1019">
        <f>IF(AZ148=3,G148,0)</f>
        <v>0</v>
      </c>
      <c r="BD148" s="1019">
        <f>IF(AZ148=4,G148,0)</f>
        <v>0</v>
      </c>
      <c r="BE148" s="1019">
        <f>IF(AZ148=5,G148,0)</f>
        <v>0</v>
      </c>
      <c r="CA148" s="1048">
        <v>12</v>
      </c>
      <c r="CB148" s="1048">
        <v>0</v>
      </c>
      <c r="CZ148" s="1019">
        <v>4.2700000000000004E-3</v>
      </c>
    </row>
    <row r="149" spans="1:104">
      <c r="A149" s="1049"/>
      <c r="B149" s="1050"/>
      <c r="C149" s="1193" t="s">
        <v>2077</v>
      </c>
      <c r="D149" s="1194"/>
      <c r="E149" s="1051">
        <v>29.79</v>
      </c>
      <c r="F149" s="1052"/>
      <c r="G149" s="1053"/>
      <c r="M149" s="1054" t="s">
        <v>2077</v>
      </c>
      <c r="O149" s="1041"/>
    </row>
    <row r="150" spans="1:104">
      <c r="A150" s="1042">
        <v>33</v>
      </c>
      <c r="B150" s="1043" t="s">
        <v>2078</v>
      </c>
      <c r="C150" s="1044" t="s">
        <v>2079</v>
      </c>
      <c r="D150" s="1045" t="s">
        <v>114</v>
      </c>
      <c r="E150" s="1046">
        <v>1</v>
      </c>
      <c r="F150" s="1093">
        <v>0</v>
      </c>
      <c r="G150" s="1047">
        <f>E150*F150</f>
        <v>0</v>
      </c>
      <c r="O150" s="1041">
        <v>2</v>
      </c>
      <c r="AA150" s="1019">
        <v>3</v>
      </c>
      <c r="AB150" s="1019">
        <v>1</v>
      </c>
      <c r="AC150" s="1019">
        <v>59591091</v>
      </c>
      <c r="AZ150" s="1019">
        <v>1</v>
      </c>
      <c r="BA150" s="1019">
        <f>IF(AZ150=1,G150,0)</f>
        <v>0</v>
      </c>
      <c r="BB150" s="1019">
        <f>IF(AZ150=2,G150,0)</f>
        <v>0</v>
      </c>
      <c r="BC150" s="1019">
        <f>IF(AZ150=3,G150,0)</f>
        <v>0</v>
      </c>
      <c r="BD150" s="1019">
        <f>IF(AZ150=4,G150,0)</f>
        <v>0</v>
      </c>
      <c r="BE150" s="1019">
        <f>IF(AZ150=5,G150,0)</f>
        <v>0</v>
      </c>
      <c r="CA150" s="1048">
        <v>3</v>
      </c>
      <c r="CB150" s="1048">
        <v>1</v>
      </c>
      <c r="CZ150" s="1019">
        <v>3.8E-3</v>
      </c>
    </row>
    <row r="151" spans="1:104">
      <c r="A151" s="1042">
        <v>34</v>
      </c>
      <c r="B151" s="1043" t="s">
        <v>2080</v>
      </c>
      <c r="C151" s="1044" t="s">
        <v>2081</v>
      </c>
      <c r="D151" s="1045" t="s">
        <v>891</v>
      </c>
      <c r="E151" s="1046">
        <v>125</v>
      </c>
      <c r="F151" s="1093">
        <v>0</v>
      </c>
      <c r="G151" s="1047">
        <f>E151*F151</f>
        <v>0</v>
      </c>
      <c r="O151" s="1041">
        <v>2</v>
      </c>
      <c r="AA151" s="1019">
        <v>10</v>
      </c>
      <c r="AB151" s="1019">
        <v>0</v>
      </c>
      <c r="AC151" s="1019">
        <v>8</v>
      </c>
      <c r="AZ151" s="1019">
        <v>5</v>
      </c>
      <c r="BA151" s="1019">
        <f>IF(AZ151=1,G151,0)</f>
        <v>0</v>
      </c>
      <c r="BB151" s="1019">
        <f>IF(AZ151=2,G151,0)</f>
        <v>0</v>
      </c>
      <c r="BC151" s="1019">
        <f>IF(AZ151=3,G151,0)</f>
        <v>0</v>
      </c>
      <c r="BD151" s="1019">
        <f>IF(AZ151=4,G151,0)</f>
        <v>0</v>
      </c>
      <c r="BE151" s="1019">
        <f>IF(AZ151=5,G151,0)</f>
        <v>0</v>
      </c>
      <c r="CA151" s="1048">
        <v>10</v>
      </c>
      <c r="CB151" s="1048">
        <v>0</v>
      </c>
      <c r="CZ151" s="1019">
        <v>0</v>
      </c>
    </row>
    <row r="152" spans="1:104">
      <c r="A152" s="1055"/>
      <c r="B152" s="1056" t="s">
        <v>669</v>
      </c>
      <c r="C152" s="1057" t="str">
        <f>CONCATENATE(B115," ",C115)</f>
        <v>311 Sádrokartonové konstrukce</v>
      </c>
      <c r="D152" s="1058"/>
      <c r="E152" s="1059"/>
      <c r="F152" s="1060"/>
      <c r="G152" s="1061">
        <f>SUM(G115:G151)</f>
        <v>0</v>
      </c>
      <c r="O152" s="1041">
        <v>4</v>
      </c>
      <c r="BA152" s="1062">
        <f>SUM(BA115:BA151)</f>
        <v>0</v>
      </c>
      <c r="BB152" s="1062">
        <f>SUM(BB115:BB151)</f>
        <v>0</v>
      </c>
      <c r="BC152" s="1062">
        <f>SUM(BC115:BC151)</f>
        <v>0</v>
      </c>
      <c r="BD152" s="1062">
        <f>SUM(BD115:BD151)</f>
        <v>0</v>
      </c>
      <c r="BE152" s="1062">
        <f>SUM(BE115:BE151)</f>
        <v>0</v>
      </c>
    </row>
    <row r="153" spans="1:104">
      <c r="A153" s="1034" t="s">
        <v>110</v>
      </c>
      <c r="B153" s="1035" t="s">
        <v>2082</v>
      </c>
      <c r="C153" s="1036" t="s">
        <v>2083</v>
      </c>
      <c r="D153" s="1037"/>
      <c r="E153" s="1038"/>
      <c r="F153" s="1038"/>
      <c r="G153" s="1039"/>
      <c r="H153" s="1040"/>
      <c r="I153" s="1040"/>
      <c r="O153" s="1041">
        <v>1</v>
      </c>
    </row>
    <row r="154" spans="1:104">
      <c r="A154" s="1042">
        <v>35</v>
      </c>
      <c r="B154" s="1043" t="s">
        <v>2084</v>
      </c>
      <c r="C154" s="1044" t="s">
        <v>2085</v>
      </c>
      <c r="D154" s="1045" t="s">
        <v>136</v>
      </c>
      <c r="E154" s="1046">
        <v>1480</v>
      </c>
      <c r="F154" s="1093">
        <v>0</v>
      </c>
      <c r="G154" s="1047">
        <f>E154*F154</f>
        <v>0</v>
      </c>
      <c r="O154" s="1041">
        <v>2</v>
      </c>
      <c r="AA154" s="1019">
        <v>1</v>
      </c>
      <c r="AB154" s="1019">
        <v>1</v>
      </c>
      <c r="AC154" s="1019">
        <v>1</v>
      </c>
      <c r="AZ154" s="1019">
        <v>1</v>
      </c>
      <c r="BA154" s="1019">
        <f>IF(AZ154=1,G154,0)</f>
        <v>0</v>
      </c>
      <c r="BB154" s="1019">
        <f>IF(AZ154=2,G154,0)</f>
        <v>0</v>
      </c>
      <c r="BC154" s="1019">
        <f>IF(AZ154=3,G154,0)</f>
        <v>0</v>
      </c>
      <c r="BD154" s="1019">
        <f>IF(AZ154=4,G154,0)</f>
        <v>0</v>
      </c>
      <c r="BE154" s="1019">
        <f>IF(AZ154=5,G154,0)</f>
        <v>0</v>
      </c>
      <c r="CA154" s="1048">
        <v>1</v>
      </c>
      <c r="CB154" s="1048">
        <v>1</v>
      </c>
      <c r="CZ154" s="1019">
        <v>1.56E-3</v>
      </c>
    </row>
    <row r="155" spans="1:104">
      <c r="A155" s="1049"/>
      <c r="B155" s="1050"/>
      <c r="C155" s="1193" t="s">
        <v>2086</v>
      </c>
      <c r="D155" s="1194"/>
      <c r="E155" s="1051">
        <v>1480</v>
      </c>
      <c r="F155" s="1052"/>
      <c r="G155" s="1053"/>
      <c r="M155" s="1054" t="s">
        <v>2086</v>
      </c>
      <c r="O155" s="1041"/>
    </row>
    <row r="156" spans="1:104">
      <c r="A156" s="1042">
        <v>36</v>
      </c>
      <c r="B156" s="1043" t="s">
        <v>2087</v>
      </c>
      <c r="C156" s="1044" t="s">
        <v>2088</v>
      </c>
      <c r="D156" s="1045" t="s">
        <v>136</v>
      </c>
      <c r="E156" s="1046">
        <v>2100</v>
      </c>
      <c r="F156" s="1093">
        <v>0</v>
      </c>
      <c r="G156" s="1047">
        <f>E156*F156</f>
        <v>0</v>
      </c>
      <c r="O156" s="1041">
        <v>2</v>
      </c>
      <c r="AA156" s="1019">
        <v>1</v>
      </c>
      <c r="AB156" s="1019">
        <v>1</v>
      </c>
      <c r="AC156" s="1019">
        <v>1</v>
      </c>
      <c r="AZ156" s="1019">
        <v>1</v>
      </c>
      <c r="BA156" s="1019">
        <f>IF(AZ156=1,G156,0)</f>
        <v>0</v>
      </c>
      <c r="BB156" s="1019">
        <f>IF(AZ156=2,G156,0)</f>
        <v>0</v>
      </c>
      <c r="BC156" s="1019">
        <f>IF(AZ156=3,G156,0)</f>
        <v>0</v>
      </c>
      <c r="BD156" s="1019">
        <f>IF(AZ156=4,G156,0)</f>
        <v>0</v>
      </c>
      <c r="BE156" s="1019">
        <f>IF(AZ156=5,G156,0)</f>
        <v>0</v>
      </c>
      <c r="CA156" s="1048">
        <v>1</v>
      </c>
      <c r="CB156" s="1048">
        <v>1</v>
      </c>
      <c r="CZ156" s="1019">
        <v>4.3299999999999996E-3</v>
      </c>
    </row>
    <row r="157" spans="1:104">
      <c r="A157" s="1049"/>
      <c r="B157" s="1050"/>
      <c r="C157" s="1193" t="s">
        <v>2089</v>
      </c>
      <c r="D157" s="1194"/>
      <c r="E157" s="1051">
        <v>2100</v>
      </c>
      <c r="F157" s="1052"/>
      <c r="G157" s="1053"/>
      <c r="M157" s="1054" t="s">
        <v>2089</v>
      </c>
      <c r="O157" s="1041"/>
    </row>
    <row r="158" spans="1:104">
      <c r="A158" s="1042">
        <v>37</v>
      </c>
      <c r="B158" s="1043" t="s">
        <v>2090</v>
      </c>
      <c r="C158" s="1044" t="s">
        <v>2091</v>
      </c>
      <c r="D158" s="1045" t="s">
        <v>136</v>
      </c>
      <c r="E158" s="1046">
        <v>1200</v>
      </c>
      <c r="F158" s="1093">
        <v>0</v>
      </c>
      <c r="G158" s="1047">
        <f>E158*F158</f>
        <v>0</v>
      </c>
      <c r="O158" s="1041">
        <v>2</v>
      </c>
      <c r="AA158" s="1019">
        <v>1</v>
      </c>
      <c r="AB158" s="1019">
        <v>1</v>
      </c>
      <c r="AC158" s="1019">
        <v>1</v>
      </c>
      <c r="AZ158" s="1019">
        <v>1</v>
      </c>
      <c r="BA158" s="1019">
        <f>IF(AZ158=1,G158,0)</f>
        <v>0</v>
      </c>
      <c r="BB158" s="1019">
        <f>IF(AZ158=2,G158,0)</f>
        <v>0</v>
      </c>
      <c r="BC158" s="1019">
        <f>IF(AZ158=3,G158,0)</f>
        <v>0</v>
      </c>
      <c r="BD158" s="1019">
        <f>IF(AZ158=4,G158,0)</f>
        <v>0</v>
      </c>
      <c r="BE158" s="1019">
        <f>IF(AZ158=5,G158,0)</f>
        <v>0</v>
      </c>
      <c r="CA158" s="1048">
        <v>1</v>
      </c>
      <c r="CB158" s="1048">
        <v>1</v>
      </c>
      <c r="CZ158" s="1019">
        <v>8.4899999999999993E-3</v>
      </c>
    </row>
    <row r="159" spans="1:104">
      <c r="A159" s="1049"/>
      <c r="B159" s="1050"/>
      <c r="C159" s="1193" t="s">
        <v>2092</v>
      </c>
      <c r="D159" s="1194"/>
      <c r="E159" s="1051">
        <v>1200</v>
      </c>
      <c r="F159" s="1052"/>
      <c r="G159" s="1053"/>
      <c r="M159" s="1054" t="s">
        <v>2092</v>
      </c>
      <c r="O159" s="1041"/>
    </row>
    <row r="160" spans="1:104" ht="22.5">
      <c r="A160" s="1042">
        <v>38</v>
      </c>
      <c r="B160" s="1043" t="s">
        <v>2093</v>
      </c>
      <c r="C160" s="1356" t="s">
        <v>2094</v>
      </c>
      <c r="D160" s="1045" t="s">
        <v>853</v>
      </c>
      <c r="E160" s="1046">
        <v>2500</v>
      </c>
      <c r="F160" s="1093">
        <v>0</v>
      </c>
      <c r="G160" s="1047">
        <f>E160*F160</f>
        <v>0</v>
      </c>
      <c r="O160" s="1041">
        <v>2</v>
      </c>
      <c r="AA160" s="1019">
        <v>1</v>
      </c>
      <c r="AB160" s="1019">
        <v>1</v>
      </c>
      <c r="AC160" s="1019">
        <v>1</v>
      </c>
      <c r="AZ160" s="1019">
        <v>1</v>
      </c>
      <c r="BA160" s="1019">
        <f>IF(AZ160=1,G160,0)</f>
        <v>0</v>
      </c>
      <c r="BB160" s="1019">
        <f>IF(AZ160=2,G160,0)</f>
        <v>0</v>
      </c>
      <c r="BC160" s="1019">
        <f>IF(AZ160=3,G160,0)</f>
        <v>0</v>
      </c>
      <c r="BD160" s="1019">
        <f>IF(AZ160=4,G160,0)</f>
        <v>0</v>
      </c>
      <c r="BE160" s="1019">
        <f>IF(AZ160=5,G160,0)</f>
        <v>0</v>
      </c>
      <c r="CA160" s="1048">
        <v>1</v>
      </c>
      <c r="CB160" s="1048">
        <v>1</v>
      </c>
      <c r="CZ160" s="1019">
        <v>3.5500000000000002E-3</v>
      </c>
    </row>
    <row r="161" spans="1:104">
      <c r="A161" s="1049"/>
      <c r="B161" s="1050"/>
      <c r="C161" s="1193" t="s">
        <v>2095</v>
      </c>
      <c r="D161" s="1194"/>
      <c r="E161" s="1051">
        <v>2500</v>
      </c>
      <c r="F161" s="1052"/>
      <c r="G161" s="1053"/>
      <c r="M161" s="1054" t="s">
        <v>2095</v>
      </c>
      <c r="O161" s="1041"/>
    </row>
    <row r="162" spans="1:104">
      <c r="A162" s="1042">
        <v>39</v>
      </c>
      <c r="B162" s="1043" t="s">
        <v>2096</v>
      </c>
      <c r="C162" s="1044" t="s">
        <v>2097</v>
      </c>
      <c r="D162" s="1045" t="s">
        <v>853</v>
      </c>
      <c r="E162" s="1046">
        <v>1141.3258000000001</v>
      </c>
      <c r="F162" s="1093">
        <v>0</v>
      </c>
      <c r="G162" s="1047">
        <f>E162*F162</f>
        <v>0</v>
      </c>
      <c r="O162" s="1041">
        <v>2</v>
      </c>
      <c r="AA162" s="1019">
        <v>1</v>
      </c>
      <c r="AB162" s="1019">
        <v>1</v>
      </c>
      <c r="AC162" s="1019">
        <v>1</v>
      </c>
      <c r="AZ162" s="1019">
        <v>1</v>
      </c>
      <c r="BA162" s="1019">
        <f>IF(AZ162=1,G162,0)</f>
        <v>0</v>
      </c>
      <c r="BB162" s="1019">
        <f>IF(AZ162=2,G162,0)</f>
        <v>0</v>
      </c>
      <c r="BC162" s="1019">
        <f>IF(AZ162=3,G162,0)</f>
        <v>0</v>
      </c>
      <c r="BD162" s="1019">
        <f>IF(AZ162=4,G162,0)</f>
        <v>0</v>
      </c>
      <c r="BE162" s="1019">
        <f>IF(AZ162=5,G162,0)</f>
        <v>0</v>
      </c>
      <c r="CA162" s="1048">
        <v>1</v>
      </c>
      <c r="CB162" s="1048">
        <v>1</v>
      </c>
      <c r="CZ162" s="1019">
        <v>4.7660000000000001E-2</v>
      </c>
    </row>
    <row r="163" spans="1:104">
      <c r="A163" s="1049"/>
      <c r="B163" s="1050"/>
      <c r="C163" s="1193" t="s">
        <v>2098</v>
      </c>
      <c r="D163" s="1194"/>
      <c r="E163" s="1051">
        <v>0</v>
      </c>
      <c r="F163" s="1052"/>
      <c r="G163" s="1053"/>
      <c r="M163" s="1054" t="s">
        <v>2098</v>
      </c>
      <c r="O163" s="1041"/>
    </row>
    <row r="164" spans="1:104">
      <c r="A164" s="1049"/>
      <c r="B164" s="1050"/>
      <c r="C164" s="1193" t="s">
        <v>2099</v>
      </c>
      <c r="D164" s="1194"/>
      <c r="E164" s="1051">
        <v>957.2</v>
      </c>
      <c r="F164" s="1052"/>
      <c r="G164" s="1053"/>
      <c r="M164" s="1054" t="s">
        <v>2099</v>
      </c>
      <c r="O164" s="1041"/>
    </row>
    <row r="165" spans="1:104">
      <c r="A165" s="1049"/>
      <c r="B165" s="1050"/>
      <c r="C165" s="1193" t="s">
        <v>2100</v>
      </c>
      <c r="D165" s="1194"/>
      <c r="E165" s="1051">
        <v>4.04</v>
      </c>
      <c r="F165" s="1052"/>
      <c r="G165" s="1053"/>
      <c r="M165" s="1054" t="s">
        <v>2100</v>
      </c>
      <c r="O165" s="1041"/>
    </row>
    <row r="166" spans="1:104">
      <c r="A166" s="1049"/>
      <c r="B166" s="1050"/>
      <c r="C166" s="1193" t="s">
        <v>2101</v>
      </c>
      <c r="D166" s="1194"/>
      <c r="E166" s="1051">
        <v>13.414999999999999</v>
      </c>
      <c r="F166" s="1052"/>
      <c r="G166" s="1053"/>
      <c r="M166" s="1054" t="s">
        <v>2101</v>
      </c>
      <c r="O166" s="1041"/>
    </row>
    <row r="167" spans="1:104">
      <c r="A167" s="1049"/>
      <c r="B167" s="1050"/>
      <c r="C167" s="1193" t="s">
        <v>2102</v>
      </c>
      <c r="D167" s="1194"/>
      <c r="E167" s="1051">
        <v>29.672799999999999</v>
      </c>
      <c r="F167" s="1052"/>
      <c r="G167" s="1053"/>
      <c r="M167" s="1054" t="s">
        <v>2102</v>
      </c>
      <c r="O167" s="1041"/>
    </row>
    <row r="168" spans="1:104">
      <c r="A168" s="1049"/>
      <c r="B168" s="1050"/>
      <c r="C168" s="1193" t="s">
        <v>2103</v>
      </c>
      <c r="D168" s="1194"/>
      <c r="E168" s="1051">
        <v>19.806000000000001</v>
      </c>
      <c r="F168" s="1052"/>
      <c r="G168" s="1053"/>
      <c r="M168" s="1054" t="s">
        <v>2103</v>
      </c>
      <c r="O168" s="1041"/>
    </row>
    <row r="169" spans="1:104">
      <c r="A169" s="1049"/>
      <c r="B169" s="1050"/>
      <c r="C169" s="1193" t="s">
        <v>2104</v>
      </c>
      <c r="D169" s="1194"/>
      <c r="E169" s="1051">
        <v>27.832799999999999</v>
      </c>
      <c r="F169" s="1052"/>
      <c r="G169" s="1053"/>
      <c r="M169" s="1054" t="s">
        <v>2104</v>
      </c>
      <c r="O169" s="1041"/>
    </row>
    <row r="170" spans="1:104">
      <c r="A170" s="1049"/>
      <c r="B170" s="1050"/>
      <c r="C170" s="1193" t="s">
        <v>2105</v>
      </c>
      <c r="D170" s="1194"/>
      <c r="E170" s="1051">
        <v>16.2364</v>
      </c>
      <c r="F170" s="1052"/>
      <c r="G170" s="1053"/>
      <c r="M170" s="1054" t="s">
        <v>2105</v>
      </c>
      <c r="O170" s="1041"/>
    </row>
    <row r="171" spans="1:104" ht="22.5">
      <c r="A171" s="1049"/>
      <c r="B171" s="1050"/>
      <c r="C171" s="1193" t="s">
        <v>2106</v>
      </c>
      <c r="D171" s="1194"/>
      <c r="E171" s="1051">
        <v>24.1296</v>
      </c>
      <c r="F171" s="1052"/>
      <c r="G171" s="1053"/>
      <c r="M171" s="1054" t="s">
        <v>2106</v>
      </c>
      <c r="O171" s="1041"/>
    </row>
    <row r="172" spans="1:104">
      <c r="A172" s="1049"/>
      <c r="B172" s="1050"/>
      <c r="C172" s="1193" t="s">
        <v>2107</v>
      </c>
      <c r="D172" s="1194"/>
      <c r="E172" s="1051">
        <v>4</v>
      </c>
      <c r="F172" s="1052"/>
      <c r="G172" s="1053"/>
      <c r="M172" s="1054" t="s">
        <v>2107</v>
      </c>
      <c r="O172" s="1041"/>
    </row>
    <row r="173" spans="1:104">
      <c r="A173" s="1049"/>
      <c r="B173" s="1050"/>
      <c r="C173" s="1193" t="s">
        <v>2108</v>
      </c>
      <c r="D173" s="1194"/>
      <c r="E173" s="1051">
        <v>4.8</v>
      </c>
      <c r="F173" s="1052"/>
      <c r="G173" s="1053"/>
      <c r="M173" s="1054" t="s">
        <v>2108</v>
      </c>
      <c r="O173" s="1041"/>
    </row>
    <row r="174" spans="1:104">
      <c r="A174" s="1049"/>
      <c r="B174" s="1050"/>
      <c r="C174" s="1193" t="s">
        <v>2109</v>
      </c>
      <c r="D174" s="1194"/>
      <c r="E174" s="1051">
        <v>2.4</v>
      </c>
      <c r="F174" s="1052"/>
      <c r="G174" s="1053"/>
      <c r="M174" s="1054" t="s">
        <v>2109</v>
      </c>
      <c r="O174" s="1041"/>
    </row>
    <row r="175" spans="1:104">
      <c r="A175" s="1049"/>
      <c r="B175" s="1050"/>
      <c r="C175" s="1193" t="s">
        <v>2108</v>
      </c>
      <c r="D175" s="1194"/>
      <c r="E175" s="1051">
        <v>4.8</v>
      </c>
      <c r="F175" s="1052"/>
      <c r="G175" s="1053"/>
      <c r="M175" s="1054" t="s">
        <v>2108</v>
      </c>
      <c r="O175" s="1041"/>
    </row>
    <row r="176" spans="1:104">
      <c r="A176" s="1049"/>
      <c r="B176" s="1050"/>
      <c r="C176" s="1193" t="s">
        <v>2110</v>
      </c>
      <c r="D176" s="1194"/>
      <c r="E176" s="1051">
        <v>2.2400000000000002</v>
      </c>
      <c r="F176" s="1052"/>
      <c r="G176" s="1053"/>
      <c r="M176" s="1054" t="s">
        <v>2110</v>
      </c>
      <c r="O176" s="1041"/>
    </row>
    <row r="177" spans="1:104">
      <c r="A177" s="1049"/>
      <c r="B177" s="1050"/>
      <c r="C177" s="1193" t="s">
        <v>2111</v>
      </c>
      <c r="D177" s="1194"/>
      <c r="E177" s="1051">
        <v>3.1732</v>
      </c>
      <c r="F177" s="1052"/>
      <c r="G177" s="1053"/>
      <c r="M177" s="1054" t="s">
        <v>2111</v>
      </c>
      <c r="O177" s="1041"/>
    </row>
    <row r="178" spans="1:104">
      <c r="A178" s="1049"/>
      <c r="B178" s="1050"/>
      <c r="C178" s="1193" t="s">
        <v>2112</v>
      </c>
      <c r="D178" s="1194"/>
      <c r="E178" s="1051">
        <v>27.58</v>
      </c>
      <c r="F178" s="1052"/>
      <c r="G178" s="1053"/>
      <c r="M178" s="1054" t="s">
        <v>2112</v>
      </c>
      <c r="O178" s="1041"/>
    </row>
    <row r="179" spans="1:104">
      <c r="A179" s="1042">
        <v>40</v>
      </c>
      <c r="B179" s="1043" t="s">
        <v>2113</v>
      </c>
      <c r="C179" s="1044" t="s">
        <v>2114</v>
      </c>
      <c r="D179" s="1045" t="s">
        <v>853</v>
      </c>
      <c r="E179" s="1046">
        <v>450</v>
      </c>
      <c r="F179" s="1093">
        <v>0</v>
      </c>
      <c r="G179" s="1047">
        <f>E179*F179</f>
        <v>0</v>
      </c>
      <c r="O179" s="1041">
        <v>2</v>
      </c>
      <c r="AA179" s="1019">
        <v>1</v>
      </c>
      <c r="AB179" s="1019">
        <v>0</v>
      </c>
      <c r="AC179" s="1019">
        <v>0</v>
      </c>
      <c r="AZ179" s="1019">
        <v>1</v>
      </c>
      <c r="BA179" s="1019">
        <f>IF(AZ179=1,G179,0)</f>
        <v>0</v>
      </c>
      <c r="BB179" s="1019">
        <f>IF(AZ179=2,G179,0)</f>
        <v>0</v>
      </c>
      <c r="BC179" s="1019">
        <f>IF(AZ179=3,G179,0)</f>
        <v>0</v>
      </c>
      <c r="BD179" s="1019">
        <f>IF(AZ179=4,G179,0)</f>
        <v>0</v>
      </c>
      <c r="BE179" s="1019">
        <f>IF(AZ179=5,G179,0)</f>
        <v>0</v>
      </c>
      <c r="CA179" s="1048">
        <v>1</v>
      </c>
      <c r="CB179" s="1048">
        <v>0</v>
      </c>
      <c r="CZ179" s="1019">
        <v>5.8590000000000003E-2</v>
      </c>
    </row>
    <row r="180" spans="1:104">
      <c r="A180" s="1049"/>
      <c r="B180" s="1050"/>
      <c r="C180" s="1193" t="s">
        <v>2098</v>
      </c>
      <c r="D180" s="1194"/>
      <c r="E180" s="1051">
        <v>0</v>
      </c>
      <c r="F180" s="1052"/>
      <c r="G180" s="1053"/>
      <c r="M180" s="1054" t="s">
        <v>2098</v>
      </c>
      <c r="O180" s="1041"/>
    </row>
    <row r="181" spans="1:104">
      <c r="A181" s="1049"/>
      <c r="B181" s="1050"/>
      <c r="C181" s="1193" t="s">
        <v>2115</v>
      </c>
      <c r="D181" s="1194"/>
      <c r="E181" s="1051">
        <v>450</v>
      </c>
      <c r="F181" s="1052"/>
      <c r="G181" s="1053"/>
      <c r="M181" s="1054">
        <v>450</v>
      </c>
      <c r="O181" s="1041"/>
    </row>
    <row r="182" spans="1:104">
      <c r="A182" s="1055"/>
      <c r="B182" s="1056" t="s">
        <v>669</v>
      </c>
      <c r="C182" s="1057" t="str">
        <f>CONCATENATE(B153," ",C153)</f>
        <v>61 Upravy povrchů vnitřní</v>
      </c>
      <c r="D182" s="1058"/>
      <c r="E182" s="1059"/>
      <c r="F182" s="1060"/>
      <c r="G182" s="1061">
        <f>SUM(G153:G181)</f>
        <v>0</v>
      </c>
      <c r="O182" s="1041">
        <v>4</v>
      </c>
      <c r="BA182" s="1062">
        <f>SUM(BA153:BA181)</f>
        <v>0</v>
      </c>
      <c r="BB182" s="1062">
        <f>SUM(BB153:BB181)</f>
        <v>0</v>
      </c>
      <c r="BC182" s="1062">
        <f>SUM(BC153:BC181)</f>
        <v>0</v>
      </c>
      <c r="BD182" s="1062">
        <f>SUM(BD153:BD181)</f>
        <v>0</v>
      </c>
      <c r="BE182" s="1062">
        <f>SUM(BE153:BE181)</f>
        <v>0</v>
      </c>
    </row>
    <row r="183" spans="1:104">
      <c r="A183" s="1034" t="s">
        <v>110</v>
      </c>
      <c r="B183" s="1035" t="s">
        <v>2116</v>
      </c>
      <c r="C183" s="1036" t="s">
        <v>2117</v>
      </c>
      <c r="D183" s="1037"/>
      <c r="E183" s="1038"/>
      <c r="F183" s="1038"/>
      <c r="G183" s="1039"/>
      <c r="H183" s="1040"/>
      <c r="I183" s="1040"/>
      <c r="O183" s="1041">
        <v>1</v>
      </c>
    </row>
    <row r="184" spans="1:104">
      <c r="A184" s="1042">
        <v>41</v>
      </c>
      <c r="B184" s="1043" t="s">
        <v>2118</v>
      </c>
      <c r="C184" s="1044" t="s">
        <v>2119</v>
      </c>
      <c r="D184" s="1045" t="s">
        <v>853</v>
      </c>
      <c r="E184" s="1046">
        <v>409.95</v>
      </c>
      <c r="F184" s="1093">
        <v>0</v>
      </c>
      <c r="G184" s="1047">
        <f>E184*F184</f>
        <v>0</v>
      </c>
      <c r="O184" s="1041">
        <v>2</v>
      </c>
      <c r="AA184" s="1019">
        <v>1</v>
      </c>
      <c r="AB184" s="1019">
        <v>1</v>
      </c>
      <c r="AC184" s="1019">
        <v>1</v>
      </c>
      <c r="AZ184" s="1019">
        <v>1</v>
      </c>
      <c r="BA184" s="1019">
        <f>IF(AZ184=1,G184,0)</f>
        <v>0</v>
      </c>
      <c r="BB184" s="1019">
        <f>IF(AZ184=2,G184,0)</f>
        <v>0</v>
      </c>
      <c r="BC184" s="1019">
        <f>IF(AZ184=3,G184,0)</f>
        <v>0</v>
      </c>
      <c r="BD184" s="1019">
        <f>IF(AZ184=4,G184,0)</f>
        <v>0</v>
      </c>
      <c r="BE184" s="1019">
        <f>IF(AZ184=5,G184,0)</f>
        <v>0</v>
      </c>
      <c r="CA184" s="1048">
        <v>1</v>
      </c>
      <c r="CB184" s="1048">
        <v>1</v>
      </c>
      <c r="CZ184" s="1019">
        <v>1E-4</v>
      </c>
    </row>
    <row r="185" spans="1:104" ht="22.5">
      <c r="A185" s="1049"/>
      <c r="B185" s="1050"/>
      <c r="C185" s="1193" t="s">
        <v>2120</v>
      </c>
      <c r="D185" s="1194"/>
      <c r="E185" s="1051">
        <v>308.88</v>
      </c>
      <c r="F185" s="1052"/>
      <c r="G185" s="1053"/>
      <c r="M185" s="1054" t="s">
        <v>2120</v>
      </c>
      <c r="O185" s="1041"/>
    </row>
    <row r="186" spans="1:104">
      <c r="A186" s="1049"/>
      <c r="B186" s="1050"/>
      <c r="C186" s="1193" t="s">
        <v>2121</v>
      </c>
      <c r="D186" s="1194"/>
      <c r="E186" s="1051">
        <v>101.07</v>
      </c>
      <c r="F186" s="1052"/>
      <c r="G186" s="1053"/>
      <c r="M186" s="1054" t="s">
        <v>2121</v>
      </c>
      <c r="O186" s="1041"/>
    </row>
    <row r="187" spans="1:104" ht="22.5">
      <c r="A187" s="1042">
        <v>42</v>
      </c>
      <c r="B187" s="1043" t="s">
        <v>2122</v>
      </c>
      <c r="C187" s="1356" t="s">
        <v>2123</v>
      </c>
      <c r="D187" s="1045" t="s">
        <v>853</v>
      </c>
      <c r="E187" s="1046">
        <v>788.2</v>
      </c>
      <c r="F187" s="1093">
        <v>0</v>
      </c>
      <c r="G187" s="1047">
        <f>E187*F187</f>
        <v>0</v>
      </c>
      <c r="O187" s="1041">
        <v>2</v>
      </c>
      <c r="AA187" s="1019">
        <v>1</v>
      </c>
      <c r="AB187" s="1019">
        <v>1</v>
      </c>
      <c r="AC187" s="1019">
        <v>1</v>
      </c>
      <c r="AZ187" s="1019">
        <v>1</v>
      </c>
      <c r="BA187" s="1019">
        <f>IF(AZ187=1,G187,0)</f>
        <v>0</v>
      </c>
      <c r="BB187" s="1019">
        <f>IF(AZ187=2,G187,0)</f>
        <v>0</v>
      </c>
      <c r="BC187" s="1019">
        <f>IF(AZ187=3,G187,0)</f>
        <v>0</v>
      </c>
      <c r="BD187" s="1019">
        <f>IF(AZ187=4,G187,0)</f>
        <v>0</v>
      </c>
      <c r="BE187" s="1019">
        <f>IF(AZ187=5,G187,0)</f>
        <v>0</v>
      </c>
      <c r="CA187" s="1048">
        <v>1</v>
      </c>
      <c r="CB187" s="1048">
        <v>1</v>
      </c>
      <c r="CZ187" s="1019">
        <v>5.2580000000000002E-2</v>
      </c>
    </row>
    <row r="188" spans="1:104">
      <c r="A188" s="1049"/>
      <c r="B188" s="1050"/>
      <c r="C188" s="1193" t="s">
        <v>2124</v>
      </c>
      <c r="D188" s="1194"/>
      <c r="E188" s="1051">
        <v>0</v>
      </c>
      <c r="F188" s="1052"/>
      <c r="G188" s="1053"/>
      <c r="M188" s="1054" t="s">
        <v>2124</v>
      </c>
      <c r="O188" s="1041"/>
    </row>
    <row r="189" spans="1:104">
      <c r="A189" s="1049"/>
      <c r="B189" s="1050"/>
      <c r="C189" s="1193" t="s">
        <v>2125</v>
      </c>
      <c r="D189" s="1194"/>
      <c r="E189" s="1051">
        <v>788.2</v>
      </c>
      <c r="F189" s="1052"/>
      <c r="G189" s="1053"/>
      <c r="M189" s="1054" t="s">
        <v>2125</v>
      </c>
      <c r="O189" s="1041"/>
    </row>
    <row r="190" spans="1:104">
      <c r="A190" s="1042">
        <v>43</v>
      </c>
      <c r="B190" s="1043" t="s">
        <v>2126</v>
      </c>
      <c r="C190" s="1044" t="s">
        <v>2127</v>
      </c>
      <c r="D190" s="1045" t="s">
        <v>853</v>
      </c>
      <c r="E190" s="1046">
        <v>18.54</v>
      </c>
      <c r="F190" s="1093">
        <v>0</v>
      </c>
      <c r="G190" s="1047">
        <f>E190*F190</f>
        <v>0</v>
      </c>
      <c r="O190" s="1041">
        <v>2</v>
      </c>
      <c r="AA190" s="1019">
        <v>1</v>
      </c>
      <c r="AB190" s="1019">
        <v>1</v>
      </c>
      <c r="AC190" s="1019">
        <v>1</v>
      </c>
      <c r="AZ190" s="1019">
        <v>1</v>
      </c>
      <c r="BA190" s="1019">
        <f>IF(AZ190=1,G190,0)</f>
        <v>0</v>
      </c>
      <c r="BB190" s="1019">
        <f>IF(AZ190=2,G190,0)</f>
        <v>0</v>
      </c>
      <c r="BC190" s="1019">
        <f>IF(AZ190=3,G190,0)</f>
        <v>0</v>
      </c>
      <c r="BD190" s="1019">
        <f>IF(AZ190=4,G190,0)</f>
        <v>0</v>
      </c>
      <c r="BE190" s="1019">
        <f>IF(AZ190=5,G190,0)</f>
        <v>0</v>
      </c>
      <c r="CA190" s="1048">
        <v>1</v>
      </c>
      <c r="CB190" s="1048">
        <v>1</v>
      </c>
      <c r="CZ190" s="1019">
        <v>3.143E-2</v>
      </c>
    </row>
    <row r="191" spans="1:104">
      <c r="A191" s="1049"/>
      <c r="B191" s="1050"/>
      <c r="C191" s="1193" t="s">
        <v>1681</v>
      </c>
      <c r="D191" s="1194"/>
      <c r="E191" s="1051">
        <v>18.54</v>
      </c>
      <c r="F191" s="1052"/>
      <c r="G191" s="1053"/>
      <c r="M191" s="1054" t="s">
        <v>1681</v>
      </c>
      <c r="O191" s="1041"/>
    </row>
    <row r="192" spans="1:104">
      <c r="A192" s="1042">
        <v>44</v>
      </c>
      <c r="B192" s="1043" t="s">
        <v>2128</v>
      </c>
      <c r="C192" s="1044" t="s">
        <v>2129</v>
      </c>
      <c r="D192" s="1045" t="s">
        <v>853</v>
      </c>
      <c r="E192" s="1046">
        <v>788.2</v>
      </c>
      <c r="F192" s="1093">
        <v>0</v>
      </c>
      <c r="G192" s="1047">
        <f>E192*F192</f>
        <v>0</v>
      </c>
      <c r="O192" s="1041">
        <v>2</v>
      </c>
      <c r="AA192" s="1019">
        <v>1</v>
      </c>
      <c r="AB192" s="1019">
        <v>1</v>
      </c>
      <c r="AC192" s="1019">
        <v>1</v>
      </c>
      <c r="AZ192" s="1019">
        <v>1</v>
      </c>
      <c r="BA192" s="1019">
        <f>IF(AZ192=1,G192,0)</f>
        <v>0</v>
      </c>
      <c r="BB192" s="1019">
        <f>IF(AZ192=2,G192,0)</f>
        <v>0</v>
      </c>
      <c r="BC192" s="1019">
        <f>IF(AZ192=3,G192,0)</f>
        <v>0</v>
      </c>
      <c r="BD192" s="1019">
        <f>IF(AZ192=4,G192,0)</f>
        <v>0</v>
      </c>
      <c r="BE192" s="1019">
        <f>IF(AZ192=5,G192,0)</f>
        <v>0</v>
      </c>
      <c r="CA192" s="1048">
        <v>1</v>
      </c>
      <c r="CB192" s="1048">
        <v>1</v>
      </c>
      <c r="CZ192" s="1019">
        <v>2.0000000000000002E-5</v>
      </c>
    </row>
    <row r="193" spans="1:104">
      <c r="A193" s="1042">
        <v>45</v>
      </c>
      <c r="B193" s="1043" t="s">
        <v>2130</v>
      </c>
      <c r="C193" s="1044" t="s">
        <v>2131</v>
      </c>
      <c r="D193" s="1045" t="s">
        <v>853</v>
      </c>
      <c r="E193" s="1046">
        <v>92.4</v>
      </c>
      <c r="F193" s="1093">
        <v>0</v>
      </c>
      <c r="G193" s="1047">
        <f>E193*F193</f>
        <v>0</v>
      </c>
      <c r="O193" s="1041">
        <v>2</v>
      </c>
      <c r="AA193" s="1019">
        <v>1</v>
      </c>
      <c r="AB193" s="1019">
        <v>1</v>
      </c>
      <c r="AC193" s="1019">
        <v>1</v>
      </c>
      <c r="AZ193" s="1019">
        <v>1</v>
      </c>
      <c r="BA193" s="1019">
        <f>IF(AZ193=1,G193,0)</f>
        <v>0</v>
      </c>
      <c r="BB193" s="1019">
        <f>IF(AZ193=2,G193,0)</f>
        <v>0</v>
      </c>
      <c r="BC193" s="1019">
        <f>IF(AZ193=3,G193,0)</f>
        <v>0</v>
      </c>
      <c r="BD193" s="1019">
        <f>IF(AZ193=4,G193,0)</f>
        <v>0</v>
      </c>
      <c r="BE193" s="1019">
        <f>IF(AZ193=5,G193,0)</f>
        <v>0</v>
      </c>
      <c r="CA193" s="1048">
        <v>1</v>
      </c>
      <c r="CB193" s="1048">
        <v>1</v>
      </c>
      <c r="CZ193" s="1019">
        <v>4.0299999999999997E-3</v>
      </c>
    </row>
    <row r="194" spans="1:104">
      <c r="A194" s="1049"/>
      <c r="B194" s="1050"/>
      <c r="C194" s="1193" t="s">
        <v>2132</v>
      </c>
      <c r="D194" s="1194"/>
      <c r="E194" s="1051">
        <v>92.4</v>
      </c>
      <c r="F194" s="1094">
        <v>0</v>
      </c>
      <c r="G194" s="1053"/>
      <c r="M194" s="1054" t="s">
        <v>2132</v>
      </c>
      <c r="O194" s="1041"/>
    </row>
    <row r="195" spans="1:104" ht="22.5">
      <c r="A195" s="1042">
        <v>46</v>
      </c>
      <c r="B195" s="1043" t="s">
        <v>2133</v>
      </c>
      <c r="C195" s="1044" t="s">
        <v>3039</v>
      </c>
      <c r="D195" s="1045" t="s">
        <v>466</v>
      </c>
      <c r="E195" s="1046">
        <v>1</v>
      </c>
      <c r="F195" s="1093">
        <v>0</v>
      </c>
      <c r="G195" s="1047">
        <f>E195*F195</f>
        <v>0</v>
      </c>
      <c r="O195" s="1041">
        <v>2</v>
      </c>
      <c r="AA195" s="1019">
        <v>12</v>
      </c>
      <c r="AB195" s="1019">
        <v>0</v>
      </c>
      <c r="AC195" s="1019">
        <v>331</v>
      </c>
      <c r="AZ195" s="1019">
        <v>1</v>
      </c>
      <c r="BA195" s="1019">
        <f>IF(AZ195=1,G195,0)</f>
        <v>0</v>
      </c>
      <c r="BB195" s="1019">
        <f>IF(AZ195=2,G195,0)</f>
        <v>0</v>
      </c>
      <c r="BC195" s="1019">
        <f>IF(AZ195=3,G195,0)</f>
        <v>0</v>
      </c>
      <c r="BD195" s="1019">
        <f>IF(AZ195=4,G195,0)</f>
        <v>0</v>
      </c>
      <c r="BE195" s="1019">
        <f>IF(AZ195=5,G195,0)</f>
        <v>0</v>
      </c>
      <c r="CA195" s="1048">
        <v>12</v>
      </c>
      <c r="CB195" s="1048">
        <v>0</v>
      </c>
      <c r="CZ195" s="1019">
        <v>0</v>
      </c>
    </row>
    <row r="196" spans="1:104">
      <c r="A196" s="1049"/>
      <c r="B196" s="1050"/>
      <c r="C196" s="1193" t="s">
        <v>1245</v>
      </c>
      <c r="D196" s="1194"/>
      <c r="E196" s="1051">
        <v>1</v>
      </c>
      <c r="F196" s="1052"/>
      <c r="G196" s="1053"/>
      <c r="M196" s="1054">
        <v>1</v>
      </c>
      <c r="O196" s="1041"/>
    </row>
    <row r="197" spans="1:104">
      <c r="A197" s="1049"/>
      <c r="B197" s="1050"/>
      <c r="C197" s="1196" t="s">
        <v>1582</v>
      </c>
      <c r="D197" s="1194"/>
      <c r="E197" s="1064">
        <v>0</v>
      </c>
      <c r="F197" s="1052"/>
      <c r="G197" s="1053"/>
      <c r="M197" s="1054" t="s">
        <v>1582</v>
      </c>
      <c r="O197" s="1041"/>
    </row>
    <row r="198" spans="1:104">
      <c r="A198" s="1049"/>
      <c r="B198" s="1050"/>
      <c r="C198" s="1196" t="s">
        <v>2134</v>
      </c>
      <c r="D198" s="1194"/>
      <c r="E198" s="1064">
        <v>784.4</v>
      </c>
      <c r="F198" s="1052"/>
      <c r="G198" s="1053"/>
      <c r="M198" s="1054" t="s">
        <v>2134</v>
      </c>
      <c r="O198" s="1041"/>
    </row>
    <row r="199" spans="1:104">
      <c r="A199" s="1049"/>
      <c r="B199" s="1050"/>
      <c r="C199" s="1196" t="s">
        <v>1586</v>
      </c>
      <c r="D199" s="1194"/>
      <c r="E199" s="1064">
        <v>784.4</v>
      </c>
      <c r="F199" s="1052"/>
      <c r="G199" s="1053"/>
      <c r="M199" s="1054" t="s">
        <v>1586</v>
      </c>
      <c r="O199" s="1041"/>
    </row>
    <row r="200" spans="1:104" ht="33.75">
      <c r="A200" s="1049"/>
      <c r="B200" s="1050"/>
      <c r="C200" s="1193" t="s">
        <v>2135</v>
      </c>
      <c r="D200" s="1194"/>
      <c r="E200" s="1051">
        <v>0</v>
      </c>
      <c r="F200" s="1052"/>
      <c r="G200" s="1053"/>
      <c r="M200" s="1054" t="s">
        <v>2135</v>
      </c>
      <c r="O200" s="1041"/>
    </row>
    <row r="201" spans="1:104">
      <c r="A201" s="1049"/>
      <c r="B201" s="1050"/>
      <c r="C201" s="1193" t="s">
        <v>1497</v>
      </c>
      <c r="D201" s="1194"/>
      <c r="E201" s="1051">
        <v>0</v>
      </c>
      <c r="F201" s="1052"/>
      <c r="G201" s="1053"/>
      <c r="M201" s="1054">
        <v>0</v>
      </c>
      <c r="O201" s="1041"/>
    </row>
    <row r="202" spans="1:104">
      <c r="A202" s="1049"/>
      <c r="B202" s="1050"/>
      <c r="C202" s="1196" t="s">
        <v>1582</v>
      </c>
      <c r="D202" s="1194"/>
      <c r="E202" s="1064">
        <v>0</v>
      </c>
      <c r="F202" s="1052"/>
      <c r="G202" s="1053"/>
      <c r="M202" s="1054" t="s">
        <v>1582</v>
      </c>
      <c r="O202" s="1041"/>
    </row>
    <row r="203" spans="1:104">
      <c r="A203" s="1049"/>
      <c r="B203" s="1050"/>
      <c r="C203" s="1196" t="s">
        <v>2136</v>
      </c>
      <c r="D203" s="1194"/>
      <c r="E203" s="1064">
        <v>72.5</v>
      </c>
      <c r="F203" s="1052"/>
      <c r="G203" s="1053"/>
      <c r="M203" s="1054" t="s">
        <v>2136</v>
      </c>
      <c r="O203" s="1041"/>
    </row>
    <row r="204" spans="1:104">
      <c r="A204" s="1049"/>
      <c r="B204" s="1050"/>
      <c r="C204" s="1196" t="s">
        <v>1586</v>
      </c>
      <c r="D204" s="1194"/>
      <c r="E204" s="1064">
        <v>72.5</v>
      </c>
      <c r="F204" s="1052"/>
      <c r="G204" s="1053"/>
      <c r="M204" s="1054" t="s">
        <v>1586</v>
      </c>
      <c r="O204" s="1041"/>
    </row>
    <row r="205" spans="1:104">
      <c r="A205" s="1049"/>
      <c r="B205" s="1050"/>
      <c r="C205" s="1193" t="s">
        <v>2137</v>
      </c>
      <c r="D205" s="1194"/>
      <c r="E205" s="1051">
        <v>0</v>
      </c>
      <c r="F205" s="1052"/>
      <c r="G205" s="1053"/>
      <c r="M205" s="1054" t="s">
        <v>2137</v>
      </c>
      <c r="O205" s="1041"/>
    </row>
    <row r="206" spans="1:104">
      <c r="A206" s="1055"/>
      <c r="B206" s="1056" t="s">
        <v>669</v>
      </c>
      <c r="C206" s="1057" t="str">
        <f>CONCATENATE(B183," ",C183)</f>
        <v>62 Úpravy povrchů vnější</v>
      </c>
      <c r="D206" s="1058"/>
      <c r="E206" s="1059"/>
      <c r="F206" s="1060"/>
      <c r="G206" s="1061">
        <f>SUM(G183:G205)</f>
        <v>0</v>
      </c>
      <c r="O206" s="1041">
        <v>4</v>
      </c>
      <c r="BA206" s="1062">
        <f>SUM(BA183:BA205)</f>
        <v>0</v>
      </c>
      <c r="BB206" s="1062">
        <f>SUM(BB183:BB205)</f>
        <v>0</v>
      </c>
      <c r="BC206" s="1062">
        <f>SUM(BC183:BC205)</f>
        <v>0</v>
      </c>
      <c r="BD206" s="1062">
        <f>SUM(BD183:BD205)</f>
        <v>0</v>
      </c>
      <c r="BE206" s="1062">
        <f>SUM(BE183:BE205)</f>
        <v>0</v>
      </c>
    </row>
    <row r="207" spans="1:104">
      <c r="A207" s="1034" t="s">
        <v>110</v>
      </c>
      <c r="B207" s="1035" t="s">
        <v>1470</v>
      </c>
      <c r="C207" s="1036" t="s">
        <v>1471</v>
      </c>
      <c r="D207" s="1037"/>
      <c r="E207" s="1038"/>
      <c r="F207" s="1038"/>
      <c r="G207" s="1039"/>
      <c r="H207" s="1040"/>
      <c r="I207" s="1040"/>
      <c r="O207" s="1041">
        <v>1</v>
      </c>
    </row>
    <row r="208" spans="1:104">
      <c r="A208" s="1042">
        <v>47</v>
      </c>
      <c r="B208" s="1043" t="s">
        <v>2138</v>
      </c>
      <c r="C208" s="1044" t="s">
        <v>2139</v>
      </c>
      <c r="D208" s="1045" t="s">
        <v>853</v>
      </c>
      <c r="E208" s="1046">
        <v>75.5</v>
      </c>
      <c r="F208" s="1093">
        <v>0</v>
      </c>
      <c r="G208" s="1047">
        <f>E208*F208</f>
        <v>0</v>
      </c>
      <c r="O208" s="1041">
        <v>2</v>
      </c>
      <c r="AA208" s="1019">
        <v>1</v>
      </c>
      <c r="AB208" s="1019">
        <v>1</v>
      </c>
      <c r="AC208" s="1019">
        <v>1</v>
      </c>
      <c r="AZ208" s="1019">
        <v>1</v>
      </c>
      <c r="BA208" s="1019">
        <f>IF(AZ208=1,G208,0)</f>
        <v>0</v>
      </c>
      <c r="BB208" s="1019">
        <f>IF(AZ208=2,G208,0)</f>
        <v>0</v>
      </c>
      <c r="BC208" s="1019">
        <f>IF(AZ208=3,G208,0)</f>
        <v>0</v>
      </c>
      <c r="BD208" s="1019">
        <f>IF(AZ208=4,G208,0)</f>
        <v>0</v>
      </c>
      <c r="BE208" s="1019">
        <f>IF(AZ208=5,G208,0)</f>
        <v>0</v>
      </c>
      <c r="CA208" s="1048">
        <v>1</v>
      </c>
      <c r="CB208" s="1048">
        <v>1</v>
      </c>
      <c r="CZ208" s="1019">
        <v>8.8349999999999998E-2</v>
      </c>
    </row>
    <row r="209" spans="1:104">
      <c r="A209" s="1049"/>
      <c r="B209" s="1050"/>
      <c r="C209" s="1193" t="s">
        <v>2140</v>
      </c>
      <c r="D209" s="1194"/>
      <c r="E209" s="1051">
        <v>75.5</v>
      </c>
      <c r="F209" s="1052"/>
      <c r="G209" s="1053"/>
      <c r="M209" s="1054" t="s">
        <v>2140</v>
      </c>
      <c r="O209" s="1041"/>
    </row>
    <row r="210" spans="1:104" ht="22.5">
      <c r="A210" s="1042">
        <v>48</v>
      </c>
      <c r="B210" s="1043" t="s">
        <v>2141</v>
      </c>
      <c r="C210" s="1044" t="s">
        <v>2142</v>
      </c>
      <c r="D210" s="1045" t="s">
        <v>853</v>
      </c>
      <c r="E210" s="1046">
        <v>75.5</v>
      </c>
      <c r="F210" s="1093">
        <v>0</v>
      </c>
      <c r="G210" s="1047">
        <f>E210*F210</f>
        <v>0</v>
      </c>
      <c r="O210" s="1041">
        <v>2</v>
      </c>
      <c r="AA210" s="1019">
        <v>1</v>
      </c>
      <c r="AB210" s="1019">
        <v>1</v>
      </c>
      <c r="AC210" s="1019">
        <v>1</v>
      </c>
      <c r="AZ210" s="1019">
        <v>1</v>
      </c>
      <c r="BA210" s="1019">
        <f>IF(AZ210=1,G210,0)</f>
        <v>0</v>
      </c>
      <c r="BB210" s="1019">
        <f>IF(AZ210=2,G210,0)</f>
        <v>0</v>
      </c>
      <c r="BC210" s="1019">
        <f>IF(AZ210=3,G210,0)</f>
        <v>0</v>
      </c>
      <c r="BD210" s="1019">
        <f>IF(AZ210=4,G210,0)</f>
        <v>0</v>
      </c>
      <c r="BE210" s="1019">
        <f>IF(AZ210=5,G210,0)</f>
        <v>0</v>
      </c>
      <c r="CA210" s="1048">
        <v>1</v>
      </c>
      <c r="CB210" s="1048">
        <v>1</v>
      </c>
      <c r="CZ210" s="1019">
        <v>0.441</v>
      </c>
    </row>
    <row r="211" spans="1:104">
      <c r="A211" s="1049"/>
      <c r="B211" s="1050"/>
      <c r="C211" s="1193" t="s">
        <v>2140</v>
      </c>
      <c r="D211" s="1194"/>
      <c r="E211" s="1051">
        <v>75.5</v>
      </c>
      <c r="F211" s="1052"/>
      <c r="G211" s="1053"/>
      <c r="M211" s="1054" t="s">
        <v>2140</v>
      </c>
      <c r="O211" s="1041"/>
    </row>
    <row r="212" spans="1:104">
      <c r="A212" s="1042">
        <v>49</v>
      </c>
      <c r="B212" s="1043" t="s">
        <v>2143</v>
      </c>
      <c r="C212" s="1044" t="s">
        <v>2144</v>
      </c>
      <c r="D212" s="1045" t="s">
        <v>1261</v>
      </c>
      <c r="E212" s="1046">
        <v>15.654999999999999</v>
      </c>
      <c r="F212" s="1093">
        <v>0</v>
      </c>
      <c r="G212" s="1047">
        <f>E212*F212</f>
        <v>0</v>
      </c>
      <c r="O212" s="1041">
        <v>2</v>
      </c>
      <c r="AA212" s="1019">
        <v>1</v>
      </c>
      <c r="AB212" s="1019">
        <v>0</v>
      </c>
      <c r="AC212" s="1019">
        <v>0</v>
      </c>
      <c r="AZ212" s="1019">
        <v>1</v>
      </c>
      <c r="BA212" s="1019">
        <f>IF(AZ212=1,G212,0)</f>
        <v>0</v>
      </c>
      <c r="BB212" s="1019">
        <f>IF(AZ212=2,G212,0)</f>
        <v>0</v>
      </c>
      <c r="BC212" s="1019">
        <f>IF(AZ212=3,G212,0)</f>
        <v>0</v>
      </c>
      <c r="BD212" s="1019">
        <f>IF(AZ212=4,G212,0)</f>
        <v>0</v>
      </c>
      <c r="BE212" s="1019">
        <f>IF(AZ212=5,G212,0)</f>
        <v>0</v>
      </c>
      <c r="CA212" s="1048">
        <v>1</v>
      </c>
      <c r="CB212" s="1048">
        <v>0</v>
      </c>
      <c r="CZ212" s="1019">
        <v>2.5249999999999999</v>
      </c>
    </row>
    <row r="213" spans="1:104">
      <c r="A213" s="1049"/>
      <c r="B213" s="1050"/>
      <c r="C213" s="1193" t="s">
        <v>2145</v>
      </c>
      <c r="D213" s="1194"/>
      <c r="E213" s="1051">
        <v>1.48</v>
      </c>
      <c r="F213" s="1052"/>
      <c r="G213" s="1053"/>
      <c r="M213" s="1054" t="s">
        <v>2145</v>
      </c>
      <c r="O213" s="1041"/>
    </row>
    <row r="214" spans="1:104">
      <c r="A214" s="1049"/>
      <c r="B214" s="1050"/>
      <c r="C214" s="1193" t="s">
        <v>2146</v>
      </c>
      <c r="D214" s="1194"/>
      <c r="E214" s="1051">
        <v>6.04</v>
      </c>
      <c r="F214" s="1052"/>
      <c r="G214" s="1053"/>
      <c r="M214" s="1054" t="s">
        <v>2146</v>
      </c>
      <c r="O214" s="1041"/>
    </row>
    <row r="215" spans="1:104">
      <c r="A215" s="1049"/>
      <c r="B215" s="1050"/>
      <c r="C215" s="1193" t="s">
        <v>2147</v>
      </c>
      <c r="D215" s="1194"/>
      <c r="E215" s="1051">
        <v>8.1349999999999998</v>
      </c>
      <c r="F215" s="1052"/>
      <c r="G215" s="1053"/>
      <c r="M215" s="1054" t="s">
        <v>2147</v>
      </c>
      <c r="O215" s="1041"/>
    </row>
    <row r="216" spans="1:104">
      <c r="A216" s="1042">
        <v>50</v>
      </c>
      <c r="B216" s="1043" t="s">
        <v>2148</v>
      </c>
      <c r="C216" s="1044" t="s">
        <v>2149</v>
      </c>
      <c r="D216" s="1045" t="s">
        <v>1261</v>
      </c>
      <c r="E216" s="1046">
        <v>15.654999999999999</v>
      </c>
      <c r="F216" s="1093">
        <v>0</v>
      </c>
      <c r="G216" s="1047">
        <f>E216*F216</f>
        <v>0</v>
      </c>
      <c r="O216" s="1041">
        <v>2</v>
      </c>
      <c r="AA216" s="1019">
        <v>1</v>
      </c>
      <c r="AB216" s="1019">
        <v>1</v>
      </c>
      <c r="AC216" s="1019">
        <v>1</v>
      </c>
      <c r="AZ216" s="1019">
        <v>1</v>
      </c>
      <c r="BA216" s="1019">
        <f>IF(AZ216=1,G216,0)</f>
        <v>0</v>
      </c>
      <c r="BB216" s="1019">
        <f>IF(AZ216=2,G216,0)</f>
        <v>0</v>
      </c>
      <c r="BC216" s="1019">
        <f>IF(AZ216=3,G216,0)</f>
        <v>0</v>
      </c>
      <c r="BD216" s="1019">
        <f>IF(AZ216=4,G216,0)</f>
        <v>0</v>
      </c>
      <c r="BE216" s="1019">
        <f>IF(AZ216=5,G216,0)</f>
        <v>0</v>
      </c>
      <c r="CA216" s="1048">
        <v>1</v>
      </c>
      <c r="CB216" s="1048">
        <v>1</v>
      </c>
      <c r="CZ216" s="1019">
        <v>0.04</v>
      </c>
    </row>
    <row r="217" spans="1:104">
      <c r="A217" s="1042">
        <v>51</v>
      </c>
      <c r="B217" s="1043" t="s">
        <v>2150</v>
      </c>
      <c r="C217" s="1044" t="s">
        <v>2151</v>
      </c>
      <c r="D217" s="1045" t="s">
        <v>1261</v>
      </c>
      <c r="E217" s="1046">
        <v>15.654999999999999</v>
      </c>
      <c r="F217" s="1093">
        <v>0</v>
      </c>
      <c r="G217" s="1047">
        <f>E217*F217</f>
        <v>0</v>
      </c>
      <c r="O217" s="1041">
        <v>2</v>
      </c>
      <c r="AA217" s="1019">
        <v>1</v>
      </c>
      <c r="AB217" s="1019">
        <v>1</v>
      </c>
      <c r="AC217" s="1019">
        <v>1</v>
      </c>
      <c r="AZ217" s="1019">
        <v>1</v>
      </c>
      <c r="BA217" s="1019">
        <f>IF(AZ217=1,G217,0)</f>
        <v>0</v>
      </c>
      <c r="BB217" s="1019">
        <f>IF(AZ217=2,G217,0)</f>
        <v>0</v>
      </c>
      <c r="BC217" s="1019">
        <f>IF(AZ217=3,G217,0)</f>
        <v>0</v>
      </c>
      <c r="BD217" s="1019">
        <f>IF(AZ217=4,G217,0)</f>
        <v>0</v>
      </c>
      <c r="BE217" s="1019">
        <f>IF(AZ217=5,G217,0)</f>
        <v>0</v>
      </c>
      <c r="CA217" s="1048">
        <v>1</v>
      </c>
      <c r="CB217" s="1048">
        <v>1</v>
      </c>
      <c r="CZ217" s="1019">
        <v>0</v>
      </c>
    </row>
    <row r="218" spans="1:104" ht="22.5">
      <c r="A218" s="1042">
        <v>52</v>
      </c>
      <c r="B218" s="1043" t="s">
        <v>2152</v>
      </c>
      <c r="C218" s="1356" t="s">
        <v>2153</v>
      </c>
      <c r="D218" s="1045" t="s">
        <v>853</v>
      </c>
      <c r="E218" s="1046">
        <v>201.96</v>
      </c>
      <c r="F218" s="1093">
        <v>0</v>
      </c>
      <c r="G218" s="1047">
        <f>E218*F218</f>
        <v>0</v>
      </c>
      <c r="O218" s="1041">
        <v>2</v>
      </c>
      <c r="AA218" s="1019">
        <v>1</v>
      </c>
      <c r="AB218" s="1019">
        <v>0</v>
      </c>
      <c r="AC218" s="1019">
        <v>0</v>
      </c>
      <c r="AZ218" s="1019">
        <v>1</v>
      </c>
      <c r="BA218" s="1019">
        <f>IF(AZ218=1,G218,0)</f>
        <v>0</v>
      </c>
      <c r="BB218" s="1019">
        <f>IF(AZ218=2,G218,0)</f>
        <v>0</v>
      </c>
      <c r="BC218" s="1019">
        <f>IF(AZ218=3,G218,0)</f>
        <v>0</v>
      </c>
      <c r="BD218" s="1019">
        <f>IF(AZ218=4,G218,0)</f>
        <v>0</v>
      </c>
      <c r="BE218" s="1019">
        <f>IF(AZ218=5,G218,0)</f>
        <v>0</v>
      </c>
      <c r="CA218" s="1048">
        <v>1</v>
      </c>
      <c r="CB218" s="1048">
        <v>0</v>
      </c>
      <c r="CZ218" s="1019">
        <v>7.7859999999999999E-2</v>
      </c>
    </row>
    <row r="219" spans="1:104" ht="22.5">
      <c r="A219" s="1049"/>
      <c r="B219" s="1050"/>
      <c r="C219" s="1193" t="s">
        <v>2048</v>
      </c>
      <c r="D219" s="1194"/>
      <c r="E219" s="1051">
        <v>30.07</v>
      </c>
      <c r="F219" s="1052"/>
      <c r="G219" s="1053"/>
      <c r="M219" s="1054" t="s">
        <v>2048</v>
      </c>
      <c r="O219" s="1041"/>
    </row>
    <row r="220" spans="1:104">
      <c r="A220" s="1049"/>
      <c r="B220" s="1050"/>
      <c r="C220" s="1193" t="s">
        <v>2049</v>
      </c>
      <c r="D220" s="1194"/>
      <c r="E220" s="1051">
        <v>40.58</v>
      </c>
      <c r="F220" s="1052"/>
      <c r="G220" s="1053"/>
      <c r="M220" s="1054" t="s">
        <v>2049</v>
      </c>
      <c r="O220" s="1041"/>
    </row>
    <row r="221" spans="1:104">
      <c r="A221" s="1049"/>
      <c r="B221" s="1050"/>
      <c r="C221" s="1193" t="s">
        <v>2050</v>
      </c>
      <c r="D221" s="1194"/>
      <c r="E221" s="1051">
        <v>32.15</v>
      </c>
      <c r="F221" s="1052"/>
      <c r="G221" s="1053"/>
      <c r="M221" s="1054" t="s">
        <v>2050</v>
      </c>
      <c r="O221" s="1041"/>
    </row>
    <row r="222" spans="1:104">
      <c r="A222" s="1049"/>
      <c r="B222" s="1050"/>
      <c r="C222" s="1193" t="s">
        <v>2051</v>
      </c>
      <c r="D222" s="1194"/>
      <c r="E222" s="1051">
        <v>54.08</v>
      </c>
      <c r="F222" s="1052"/>
      <c r="G222" s="1053"/>
      <c r="M222" s="1054" t="s">
        <v>2051</v>
      </c>
      <c r="O222" s="1041"/>
    </row>
    <row r="223" spans="1:104">
      <c r="A223" s="1049"/>
      <c r="B223" s="1050"/>
      <c r="C223" s="1193" t="s">
        <v>2052</v>
      </c>
      <c r="D223" s="1194"/>
      <c r="E223" s="1051">
        <v>23.04</v>
      </c>
      <c r="F223" s="1052"/>
      <c r="G223" s="1053"/>
      <c r="M223" s="1054" t="s">
        <v>2052</v>
      </c>
      <c r="O223" s="1041"/>
    </row>
    <row r="224" spans="1:104">
      <c r="A224" s="1049"/>
      <c r="B224" s="1050"/>
      <c r="C224" s="1193" t="s">
        <v>2053</v>
      </c>
      <c r="D224" s="1194"/>
      <c r="E224" s="1051">
        <v>22.04</v>
      </c>
      <c r="F224" s="1052"/>
      <c r="G224" s="1053"/>
      <c r="M224" s="1054" t="s">
        <v>2053</v>
      </c>
      <c r="O224" s="1041"/>
    </row>
    <row r="225" spans="1:104" ht="22.5">
      <c r="A225" s="1042">
        <v>53</v>
      </c>
      <c r="B225" s="1043" t="s">
        <v>2154</v>
      </c>
      <c r="C225" s="1356" t="s">
        <v>2155</v>
      </c>
      <c r="D225" s="1045" t="s">
        <v>853</v>
      </c>
      <c r="E225" s="1046">
        <v>91.2</v>
      </c>
      <c r="F225" s="1093">
        <v>0</v>
      </c>
      <c r="G225" s="1047">
        <f>E225*F225</f>
        <v>0</v>
      </c>
      <c r="O225" s="1041">
        <v>2</v>
      </c>
      <c r="AA225" s="1019">
        <v>1</v>
      </c>
      <c r="AB225" s="1019">
        <v>1</v>
      </c>
      <c r="AC225" s="1019">
        <v>1</v>
      </c>
      <c r="AZ225" s="1019">
        <v>1</v>
      </c>
      <c r="BA225" s="1019">
        <f>IF(AZ225=1,G225,0)</f>
        <v>0</v>
      </c>
      <c r="BB225" s="1019">
        <f>IF(AZ225=2,G225,0)</f>
        <v>0</v>
      </c>
      <c r="BC225" s="1019">
        <f>IF(AZ225=3,G225,0)</f>
        <v>0</v>
      </c>
      <c r="BD225" s="1019">
        <f>IF(AZ225=4,G225,0)</f>
        <v>0</v>
      </c>
      <c r="BE225" s="1019">
        <f>IF(AZ225=5,G225,0)</f>
        <v>0</v>
      </c>
      <c r="CA225" s="1048">
        <v>1</v>
      </c>
      <c r="CB225" s="1048">
        <v>1</v>
      </c>
      <c r="CZ225" s="1019">
        <v>9.7290000000000001E-2</v>
      </c>
    </row>
    <row r="226" spans="1:104" ht="33.75">
      <c r="A226" s="1049"/>
      <c r="B226" s="1050"/>
      <c r="C226" s="1193" t="s">
        <v>2156</v>
      </c>
      <c r="D226" s="1194"/>
      <c r="E226" s="1051">
        <v>48.26</v>
      </c>
      <c r="F226" s="1052"/>
      <c r="G226" s="1053"/>
      <c r="M226" s="1054" t="s">
        <v>2156</v>
      </c>
      <c r="O226" s="1041"/>
    </row>
    <row r="227" spans="1:104">
      <c r="A227" s="1049"/>
      <c r="B227" s="1050"/>
      <c r="C227" s="1193" t="s">
        <v>2157</v>
      </c>
      <c r="D227" s="1194"/>
      <c r="E227" s="1051">
        <v>24.61</v>
      </c>
      <c r="F227" s="1052"/>
      <c r="G227" s="1053"/>
      <c r="M227" s="1054" t="s">
        <v>2157</v>
      </c>
      <c r="O227" s="1041"/>
    </row>
    <row r="228" spans="1:104">
      <c r="A228" s="1049"/>
      <c r="B228" s="1050"/>
      <c r="C228" s="1193" t="s">
        <v>2047</v>
      </c>
      <c r="D228" s="1194"/>
      <c r="E228" s="1051">
        <v>18.329999999999998</v>
      </c>
      <c r="F228" s="1052"/>
      <c r="G228" s="1053"/>
      <c r="M228" s="1054" t="s">
        <v>2047</v>
      </c>
      <c r="O228" s="1041"/>
    </row>
    <row r="229" spans="1:104" ht="22.5">
      <c r="A229" s="1042">
        <v>54</v>
      </c>
      <c r="B229" s="1043" t="s">
        <v>2158</v>
      </c>
      <c r="C229" s="1356" t="s">
        <v>2159</v>
      </c>
      <c r="D229" s="1045" t="s">
        <v>853</v>
      </c>
      <c r="E229" s="1046">
        <v>204.45</v>
      </c>
      <c r="F229" s="1093">
        <v>0</v>
      </c>
      <c r="G229" s="1047">
        <f>E229*F229</f>
        <v>0</v>
      </c>
      <c r="O229" s="1041">
        <v>2</v>
      </c>
      <c r="AA229" s="1019">
        <v>1</v>
      </c>
      <c r="AB229" s="1019">
        <v>0</v>
      </c>
      <c r="AC229" s="1019">
        <v>0</v>
      </c>
      <c r="AZ229" s="1019">
        <v>1</v>
      </c>
      <c r="BA229" s="1019">
        <f>IF(AZ229=1,G229,0)</f>
        <v>0</v>
      </c>
      <c r="BB229" s="1019">
        <f>IF(AZ229=2,G229,0)</f>
        <v>0</v>
      </c>
      <c r="BC229" s="1019">
        <f>IF(AZ229=3,G229,0)</f>
        <v>0</v>
      </c>
      <c r="BD229" s="1019">
        <f>IF(AZ229=4,G229,0)</f>
        <v>0</v>
      </c>
      <c r="BE229" s="1019">
        <f>IF(AZ229=5,G229,0)</f>
        <v>0</v>
      </c>
      <c r="CA229" s="1048">
        <v>1</v>
      </c>
      <c r="CB229" s="1048">
        <v>0</v>
      </c>
      <c r="CZ229" s="1019">
        <v>0.115</v>
      </c>
    </row>
    <row r="230" spans="1:104">
      <c r="A230" s="1049"/>
      <c r="B230" s="1050"/>
      <c r="C230" s="1193" t="s">
        <v>2160</v>
      </c>
      <c r="D230" s="1194"/>
      <c r="E230" s="1051">
        <v>193.3</v>
      </c>
      <c r="F230" s="1052"/>
      <c r="G230" s="1053"/>
      <c r="M230" s="1054" t="s">
        <v>2160</v>
      </c>
      <c r="O230" s="1041"/>
    </row>
    <row r="231" spans="1:104">
      <c r="A231" s="1049"/>
      <c r="B231" s="1050"/>
      <c r="C231" s="1193" t="s">
        <v>2161</v>
      </c>
      <c r="D231" s="1194"/>
      <c r="E231" s="1051">
        <v>11.15</v>
      </c>
      <c r="F231" s="1052"/>
      <c r="G231" s="1053"/>
      <c r="M231" s="1054" t="s">
        <v>2161</v>
      </c>
      <c r="O231" s="1041"/>
    </row>
    <row r="232" spans="1:104" ht="22.5">
      <c r="A232" s="1042">
        <v>55</v>
      </c>
      <c r="B232" s="1043" t="s">
        <v>2162</v>
      </c>
      <c r="C232" s="1356" t="s">
        <v>2163</v>
      </c>
      <c r="D232" s="1045" t="s">
        <v>853</v>
      </c>
      <c r="E232" s="1046">
        <v>248.83</v>
      </c>
      <c r="F232" s="1093">
        <v>0</v>
      </c>
      <c r="G232" s="1047">
        <f>E232*F232</f>
        <v>0</v>
      </c>
      <c r="O232" s="1041">
        <v>2</v>
      </c>
      <c r="AA232" s="1019">
        <v>1</v>
      </c>
      <c r="AB232" s="1019">
        <v>1</v>
      </c>
      <c r="AC232" s="1019">
        <v>1</v>
      </c>
      <c r="AZ232" s="1019">
        <v>1</v>
      </c>
      <c r="BA232" s="1019">
        <f>IF(AZ232=1,G232,0)</f>
        <v>0</v>
      </c>
      <c r="BB232" s="1019">
        <f>IF(AZ232=2,G232,0)</f>
        <v>0</v>
      </c>
      <c r="BC232" s="1019">
        <f>IF(AZ232=3,G232,0)</f>
        <v>0</v>
      </c>
      <c r="BD232" s="1019">
        <f>IF(AZ232=4,G232,0)</f>
        <v>0</v>
      </c>
      <c r="BE232" s="1019">
        <f>IF(AZ232=5,G232,0)</f>
        <v>0</v>
      </c>
      <c r="CA232" s="1048">
        <v>1</v>
      </c>
      <c r="CB232" s="1048">
        <v>1</v>
      </c>
      <c r="CZ232" s="1019">
        <v>0.12</v>
      </c>
    </row>
    <row r="233" spans="1:104">
      <c r="A233" s="1049"/>
      <c r="B233" s="1050"/>
      <c r="C233" s="1193" t="s">
        <v>2164</v>
      </c>
      <c r="D233" s="1194"/>
      <c r="E233" s="1051">
        <v>248.83</v>
      </c>
      <c r="F233" s="1052"/>
      <c r="G233" s="1053"/>
      <c r="M233" s="1054" t="s">
        <v>2164</v>
      </c>
      <c r="O233" s="1041"/>
    </row>
    <row r="234" spans="1:104" ht="22.5">
      <c r="A234" s="1042">
        <v>56</v>
      </c>
      <c r="B234" s="1043" t="s">
        <v>2165</v>
      </c>
      <c r="C234" s="1356" t="s">
        <v>2166</v>
      </c>
      <c r="D234" s="1045" t="s">
        <v>853</v>
      </c>
      <c r="E234" s="1046">
        <v>468.03</v>
      </c>
      <c r="F234" s="1093">
        <v>0</v>
      </c>
      <c r="G234" s="1047">
        <f>E234*F234</f>
        <v>0</v>
      </c>
      <c r="O234" s="1041">
        <v>2</v>
      </c>
      <c r="AA234" s="1019">
        <v>1</v>
      </c>
      <c r="AB234" s="1019">
        <v>1</v>
      </c>
      <c r="AC234" s="1019">
        <v>1</v>
      </c>
      <c r="AZ234" s="1019">
        <v>1</v>
      </c>
      <c r="BA234" s="1019">
        <f>IF(AZ234=1,G234,0)</f>
        <v>0</v>
      </c>
      <c r="BB234" s="1019">
        <f>IF(AZ234=2,G234,0)</f>
        <v>0</v>
      </c>
      <c r="BC234" s="1019">
        <f>IF(AZ234=3,G234,0)</f>
        <v>0</v>
      </c>
      <c r="BD234" s="1019">
        <f>IF(AZ234=4,G234,0)</f>
        <v>0</v>
      </c>
      <c r="BE234" s="1019">
        <f>IF(AZ234=5,G234,0)</f>
        <v>0</v>
      </c>
      <c r="CA234" s="1048">
        <v>1</v>
      </c>
      <c r="CB234" s="1048">
        <v>1</v>
      </c>
      <c r="CZ234" s="1019">
        <v>0.125</v>
      </c>
    </row>
    <row r="235" spans="1:104" ht="33.75">
      <c r="A235" s="1049"/>
      <c r="B235" s="1050"/>
      <c r="C235" s="1193" t="s">
        <v>2167</v>
      </c>
      <c r="D235" s="1194"/>
      <c r="E235" s="1051">
        <v>303.77</v>
      </c>
      <c r="F235" s="1052"/>
      <c r="G235" s="1053"/>
      <c r="M235" s="1054" t="s">
        <v>2167</v>
      </c>
      <c r="O235" s="1041"/>
    </row>
    <row r="236" spans="1:104">
      <c r="A236" s="1049"/>
      <c r="B236" s="1050"/>
      <c r="C236" s="1193" t="s">
        <v>2168</v>
      </c>
      <c r="D236" s="1194"/>
      <c r="E236" s="1051">
        <v>164.26</v>
      </c>
      <c r="F236" s="1052"/>
      <c r="G236" s="1053"/>
      <c r="M236" s="1054" t="s">
        <v>2168</v>
      </c>
      <c r="O236" s="1041"/>
    </row>
    <row r="237" spans="1:104">
      <c r="A237" s="1042">
        <v>57</v>
      </c>
      <c r="B237" s="1043" t="s">
        <v>2169</v>
      </c>
      <c r="C237" s="1356" t="s">
        <v>2170</v>
      </c>
      <c r="D237" s="1045" t="s">
        <v>853</v>
      </c>
      <c r="E237" s="1046">
        <v>819.62</v>
      </c>
      <c r="F237" s="1093">
        <v>0</v>
      </c>
      <c r="G237" s="1047">
        <f>E237*F237</f>
        <v>0</v>
      </c>
      <c r="O237" s="1041">
        <v>2</v>
      </c>
      <c r="AA237" s="1019">
        <v>1</v>
      </c>
      <c r="AB237" s="1019">
        <v>0</v>
      </c>
      <c r="AC237" s="1019">
        <v>0</v>
      </c>
      <c r="AZ237" s="1019">
        <v>1</v>
      </c>
      <c r="BA237" s="1019">
        <f>IF(AZ237=1,G237,0)</f>
        <v>0</v>
      </c>
      <c r="BB237" s="1019">
        <f>IF(AZ237=2,G237,0)</f>
        <v>0</v>
      </c>
      <c r="BC237" s="1019">
        <f>IF(AZ237=3,G237,0)</f>
        <v>0</v>
      </c>
      <c r="BD237" s="1019">
        <f>IF(AZ237=4,G237,0)</f>
        <v>0</v>
      </c>
      <c r="BE237" s="1019">
        <f>IF(AZ237=5,G237,0)</f>
        <v>0</v>
      </c>
      <c r="CA237" s="1048">
        <v>1</v>
      </c>
      <c r="CB237" s="1048">
        <v>0</v>
      </c>
      <c r="CZ237" s="1019">
        <v>7.1399999999999996E-3</v>
      </c>
    </row>
    <row r="238" spans="1:104">
      <c r="A238" s="1049"/>
      <c r="B238" s="1050"/>
      <c r="C238" s="1193" t="s">
        <v>2171</v>
      </c>
      <c r="D238" s="1194"/>
      <c r="E238" s="1051">
        <v>284.72000000000003</v>
      </c>
      <c r="F238" s="1052"/>
      <c r="G238" s="1053"/>
      <c r="M238" s="1054" t="s">
        <v>2171</v>
      </c>
      <c r="O238" s="1041"/>
    </row>
    <row r="239" spans="1:104">
      <c r="A239" s="1049"/>
      <c r="B239" s="1050"/>
      <c r="C239" s="1193" t="s">
        <v>2172</v>
      </c>
      <c r="D239" s="1194"/>
      <c r="E239" s="1051">
        <v>2.27</v>
      </c>
      <c r="F239" s="1052"/>
      <c r="G239" s="1053"/>
      <c r="M239" s="1054" t="s">
        <v>2172</v>
      </c>
      <c r="O239" s="1041"/>
    </row>
    <row r="240" spans="1:104" ht="33.75">
      <c r="A240" s="1049"/>
      <c r="B240" s="1050"/>
      <c r="C240" s="1193" t="s">
        <v>2173</v>
      </c>
      <c r="D240" s="1194"/>
      <c r="E240" s="1051">
        <v>214.57</v>
      </c>
      <c r="F240" s="1052"/>
      <c r="G240" s="1053"/>
      <c r="M240" s="1054" t="s">
        <v>2173</v>
      </c>
      <c r="O240" s="1041"/>
    </row>
    <row r="241" spans="1:104" ht="22.5">
      <c r="A241" s="1049"/>
      <c r="B241" s="1050"/>
      <c r="C241" s="1193" t="s">
        <v>2174</v>
      </c>
      <c r="D241" s="1194"/>
      <c r="E241" s="1051">
        <v>282.2</v>
      </c>
      <c r="F241" s="1052"/>
      <c r="G241" s="1053"/>
      <c r="M241" s="1054" t="s">
        <v>2174</v>
      </c>
      <c r="O241" s="1041"/>
    </row>
    <row r="242" spans="1:104">
      <c r="A242" s="1049"/>
      <c r="B242" s="1050"/>
      <c r="C242" s="1193" t="s">
        <v>2175</v>
      </c>
      <c r="D242" s="1194"/>
      <c r="E242" s="1051">
        <v>35.86</v>
      </c>
      <c r="F242" s="1052"/>
      <c r="G242" s="1053"/>
      <c r="M242" s="1054" t="s">
        <v>2175</v>
      </c>
      <c r="O242" s="1041"/>
    </row>
    <row r="243" spans="1:104">
      <c r="A243" s="1042">
        <v>58</v>
      </c>
      <c r="B243" s="1043" t="s">
        <v>2176</v>
      </c>
      <c r="C243" s="1044" t="s">
        <v>2177</v>
      </c>
      <c r="D243" s="1045" t="s">
        <v>853</v>
      </c>
      <c r="E243" s="1046">
        <v>143.83799999999999</v>
      </c>
      <c r="F243" s="1093">
        <v>0</v>
      </c>
      <c r="G243" s="1047">
        <f>E243*F243</f>
        <v>0</v>
      </c>
      <c r="O243" s="1041">
        <v>2</v>
      </c>
      <c r="AA243" s="1019">
        <v>1</v>
      </c>
      <c r="AB243" s="1019">
        <v>1</v>
      </c>
      <c r="AC243" s="1019">
        <v>1</v>
      </c>
      <c r="AZ243" s="1019">
        <v>1</v>
      </c>
      <c r="BA243" s="1019">
        <f>IF(AZ243=1,G243,0)</f>
        <v>0</v>
      </c>
      <c r="BB243" s="1019">
        <f>IF(AZ243=2,G243,0)</f>
        <v>0</v>
      </c>
      <c r="BC243" s="1019">
        <f>IF(AZ243=3,G243,0)</f>
        <v>0</v>
      </c>
      <c r="BD243" s="1019">
        <f>IF(AZ243=4,G243,0)</f>
        <v>0</v>
      </c>
      <c r="BE243" s="1019">
        <f>IF(AZ243=5,G243,0)</f>
        <v>0</v>
      </c>
      <c r="CA243" s="1048">
        <v>1</v>
      </c>
      <c r="CB243" s="1048">
        <v>1</v>
      </c>
      <c r="CZ243" s="1019">
        <v>1.094E-2</v>
      </c>
    </row>
    <row r="244" spans="1:104">
      <c r="A244" s="1049"/>
      <c r="B244" s="1050"/>
      <c r="C244" s="1193" t="s">
        <v>2178</v>
      </c>
      <c r="D244" s="1194"/>
      <c r="E244" s="1051">
        <v>143.83799999999999</v>
      </c>
      <c r="F244" s="1052"/>
      <c r="G244" s="1053"/>
      <c r="M244" s="1054" t="s">
        <v>2178</v>
      </c>
      <c r="O244" s="1041"/>
    </row>
    <row r="245" spans="1:104">
      <c r="A245" s="1055"/>
      <c r="B245" s="1056" t="s">
        <v>669</v>
      </c>
      <c r="C245" s="1057" t="str">
        <f>CONCATENATE(B207," ",C207)</f>
        <v>63 Podlahy a podlahové konstrukce</v>
      </c>
      <c r="D245" s="1058"/>
      <c r="E245" s="1059"/>
      <c r="F245" s="1060"/>
      <c r="G245" s="1061">
        <f>SUM(G207:G244)</f>
        <v>0</v>
      </c>
      <c r="O245" s="1041">
        <v>4</v>
      </c>
      <c r="BA245" s="1062">
        <f>SUM(BA207:BA244)</f>
        <v>0</v>
      </c>
      <c r="BB245" s="1062">
        <f>SUM(BB207:BB244)</f>
        <v>0</v>
      </c>
      <c r="BC245" s="1062">
        <f>SUM(BC207:BC244)</f>
        <v>0</v>
      </c>
      <c r="BD245" s="1062">
        <f>SUM(BD207:BD244)</f>
        <v>0</v>
      </c>
      <c r="BE245" s="1062">
        <f>SUM(BE207:BE244)</f>
        <v>0</v>
      </c>
    </row>
    <row r="246" spans="1:104">
      <c r="A246" s="1034" t="s">
        <v>110</v>
      </c>
      <c r="B246" s="1035" t="s">
        <v>1492</v>
      </c>
      <c r="C246" s="1036" t="s">
        <v>1493</v>
      </c>
      <c r="D246" s="1037"/>
      <c r="E246" s="1038"/>
      <c r="F246" s="1038"/>
      <c r="G246" s="1039"/>
      <c r="H246" s="1040"/>
      <c r="I246" s="1040"/>
      <c r="O246" s="1041">
        <v>1</v>
      </c>
    </row>
    <row r="247" spans="1:104">
      <c r="A247" s="1042">
        <v>59</v>
      </c>
      <c r="B247" s="1043" t="s">
        <v>2179</v>
      </c>
      <c r="C247" s="1044" t="s">
        <v>2180</v>
      </c>
      <c r="D247" s="1045" t="s">
        <v>466</v>
      </c>
      <c r="E247" s="1046">
        <v>1</v>
      </c>
      <c r="F247" s="1093">
        <v>0</v>
      </c>
      <c r="G247" s="1047">
        <f>E247*F247</f>
        <v>0</v>
      </c>
      <c r="O247" s="1041">
        <v>2</v>
      </c>
      <c r="AA247" s="1019">
        <v>1</v>
      </c>
      <c r="AB247" s="1019">
        <v>1</v>
      </c>
      <c r="AC247" s="1019">
        <v>1</v>
      </c>
      <c r="AZ247" s="1019">
        <v>1</v>
      </c>
      <c r="BA247" s="1019">
        <f>IF(AZ247=1,G247,0)</f>
        <v>0</v>
      </c>
      <c r="BB247" s="1019">
        <f>IF(AZ247=2,G247,0)</f>
        <v>0</v>
      </c>
      <c r="BC247" s="1019">
        <f>IF(AZ247=3,G247,0)</f>
        <v>0</v>
      </c>
      <c r="BD247" s="1019">
        <f>IF(AZ247=4,G247,0)</f>
        <v>0</v>
      </c>
      <c r="BE247" s="1019">
        <f>IF(AZ247=5,G247,0)</f>
        <v>0</v>
      </c>
      <c r="CA247" s="1048">
        <v>1</v>
      </c>
      <c r="CB247" s="1048">
        <v>1</v>
      </c>
      <c r="CZ247" s="1019">
        <v>0</v>
      </c>
    </row>
    <row r="248" spans="1:104">
      <c r="A248" s="1049"/>
      <c r="B248" s="1050"/>
      <c r="C248" s="1193" t="s">
        <v>2181</v>
      </c>
      <c r="D248" s="1194"/>
      <c r="E248" s="1051">
        <v>0</v>
      </c>
      <c r="F248" s="1052"/>
      <c r="G248" s="1053"/>
      <c r="M248" s="1054" t="s">
        <v>2181</v>
      </c>
      <c r="O248" s="1041"/>
    </row>
    <row r="249" spans="1:104" ht="22.5">
      <c r="A249" s="1049"/>
      <c r="B249" s="1050"/>
      <c r="C249" s="1193" t="s">
        <v>2182</v>
      </c>
      <c r="D249" s="1194"/>
      <c r="E249" s="1051">
        <v>0</v>
      </c>
      <c r="F249" s="1052"/>
      <c r="G249" s="1053"/>
      <c r="M249" s="1054" t="s">
        <v>2182</v>
      </c>
      <c r="O249" s="1041"/>
    </row>
    <row r="250" spans="1:104">
      <c r="A250" s="1049"/>
      <c r="B250" s="1050"/>
      <c r="C250" s="1193" t="s">
        <v>1245</v>
      </c>
      <c r="D250" s="1194"/>
      <c r="E250" s="1051">
        <v>1</v>
      </c>
      <c r="F250" s="1052"/>
      <c r="G250" s="1053"/>
      <c r="M250" s="1054">
        <v>1</v>
      </c>
      <c r="O250" s="1041"/>
    </row>
    <row r="251" spans="1:104">
      <c r="A251" s="1042">
        <v>60</v>
      </c>
      <c r="B251" s="1043" t="s">
        <v>2183</v>
      </c>
      <c r="C251" s="1044" t="s">
        <v>3040</v>
      </c>
      <c r="D251" s="1045" t="s">
        <v>853</v>
      </c>
      <c r="E251" s="1046">
        <v>4600</v>
      </c>
      <c r="F251" s="1093">
        <v>0</v>
      </c>
      <c r="G251" s="1047">
        <f>E251*F251</f>
        <v>0</v>
      </c>
      <c r="O251" s="1041">
        <v>2</v>
      </c>
      <c r="AA251" s="1019">
        <v>1</v>
      </c>
      <c r="AB251" s="1019">
        <v>1</v>
      </c>
      <c r="AC251" s="1019">
        <v>1</v>
      </c>
      <c r="AZ251" s="1019">
        <v>1</v>
      </c>
      <c r="BA251" s="1019">
        <f>IF(AZ251=1,G251,0)</f>
        <v>0</v>
      </c>
      <c r="BB251" s="1019">
        <f>IF(AZ251=2,G251,0)</f>
        <v>0</v>
      </c>
      <c r="BC251" s="1019">
        <f>IF(AZ251=3,G251,0)</f>
        <v>0</v>
      </c>
      <c r="BD251" s="1019">
        <f>IF(AZ251=4,G251,0)</f>
        <v>0</v>
      </c>
      <c r="BE251" s="1019">
        <f>IF(AZ251=5,G251,0)</f>
        <v>0</v>
      </c>
      <c r="CA251" s="1048">
        <v>1</v>
      </c>
      <c r="CB251" s="1048">
        <v>1</v>
      </c>
      <c r="CZ251" s="1019">
        <v>8.0000000000000004E-4</v>
      </c>
    </row>
    <row r="252" spans="1:104">
      <c r="A252" s="1049"/>
      <c r="B252" s="1050"/>
      <c r="C252" s="1193" t="s">
        <v>2184</v>
      </c>
      <c r="D252" s="1194"/>
      <c r="E252" s="1051">
        <v>4600</v>
      </c>
      <c r="F252" s="1052"/>
      <c r="G252" s="1053"/>
      <c r="M252" s="1054" t="s">
        <v>2184</v>
      </c>
      <c r="O252" s="1041"/>
    </row>
    <row r="253" spans="1:104">
      <c r="A253" s="1042">
        <v>61</v>
      </c>
      <c r="B253" s="1043" t="s">
        <v>2185</v>
      </c>
      <c r="C253" s="1044" t="s">
        <v>2186</v>
      </c>
      <c r="D253" s="1045" t="s">
        <v>853</v>
      </c>
      <c r="E253" s="1046">
        <v>380</v>
      </c>
      <c r="F253" s="1093">
        <v>0</v>
      </c>
      <c r="G253" s="1047">
        <f>E253*F253</f>
        <v>0</v>
      </c>
      <c r="O253" s="1041">
        <v>2</v>
      </c>
      <c r="AA253" s="1019">
        <v>1</v>
      </c>
      <c r="AB253" s="1019">
        <v>1</v>
      </c>
      <c r="AC253" s="1019">
        <v>1</v>
      </c>
      <c r="AZ253" s="1019">
        <v>1</v>
      </c>
      <c r="BA253" s="1019">
        <f>IF(AZ253=1,G253,0)</f>
        <v>0</v>
      </c>
      <c r="BB253" s="1019">
        <f>IF(AZ253=2,G253,0)</f>
        <v>0</v>
      </c>
      <c r="BC253" s="1019">
        <f>IF(AZ253=3,G253,0)</f>
        <v>0</v>
      </c>
      <c r="BD253" s="1019">
        <f>IF(AZ253=4,G253,0)</f>
        <v>0</v>
      </c>
      <c r="BE253" s="1019">
        <f>IF(AZ253=5,G253,0)</f>
        <v>0</v>
      </c>
      <c r="CA253" s="1048">
        <v>1</v>
      </c>
      <c r="CB253" s="1048">
        <v>1</v>
      </c>
      <c r="CZ253" s="1019">
        <v>5.9199999999999999E-3</v>
      </c>
    </row>
    <row r="254" spans="1:104">
      <c r="A254" s="1055"/>
      <c r="B254" s="1056" t="s">
        <v>669</v>
      </c>
      <c r="C254" s="1057" t="str">
        <f>CONCATENATE(B246," ",C246)</f>
        <v>94 Lešení a stavební výtahy</v>
      </c>
      <c r="D254" s="1058"/>
      <c r="E254" s="1059"/>
      <c r="F254" s="1060"/>
      <c r="G254" s="1061">
        <f>SUM(G246:G253)</f>
        <v>0</v>
      </c>
      <c r="O254" s="1041">
        <v>4</v>
      </c>
      <c r="BA254" s="1062">
        <f>SUM(BA246:BA253)</f>
        <v>0</v>
      </c>
      <c r="BB254" s="1062">
        <f>SUM(BB246:BB253)</f>
        <v>0</v>
      </c>
      <c r="BC254" s="1062">
        <f>SUM(BC246:BC253)</f>
        <v>0</v>
      </c>
      <c r="BD254" s="1062">
        <f>SUM(BD246:BD253)</f>
        <v>0</v>
      </c>
      <c r="BE254" s="1062">
        <f>SUM(BE246:BE253)</f>
        <v>0</v>
      </c>
    </row>
    <row r="255" spans="1:104">
      <c r="A255" s="1034" t="s">
        <v>110</v>
      </c>
      <c r="B255" s="1035" t="s">
        <v>1500</v>
      </c>
      <c r="C255" s="1036" t="s">
        <v>1501</v>
      </c>
      <c r="D255" s="1037"/>
      <c r="E255" s="1038"/>
      <c r="F255" s="1038"/>
      <c r="G255" s="1039"/>
      <c r="H255" s="1040"/>
      <c r="I255" s="1040"/>
      <c r="O255" s="1041">
        <v>1</v>
      </c>
    </row>
    <row r="256" spans="1:104" ht="22.5">
      <c r="A256" s="1042">
        <v>62</v>
      </c>
      <c r="B256" s="1043" t="s">
        <v>2187</v>
      </c>
      <c r="C256" s="1044" t="s">
        <v>2188</v>
      </c>
      <c r="D256" s="1045" t="s">
        <v>853</v>
      </c>
      <c r="E256" s="1046">
        <v>240</v>
      </c>
      <c r="F256" s="1093">
        <v>0</v>
      </c>
      <c r="G256" s="1047">
        <f>E256*F256</f>
        <v>0</v>
      </c>
      <c r="O256" s="1041">
        <v>2</v>
      </c>
      <c r="AA256" s="1019">
        <v>1</v>
      </c>
      <c r="AB256" s="1019">
        <v>7</v>
      </c>
      <c r="AC256" s="1019">
        <v>7</v>
      </c>
      <c r="AZ256" s="1019">
        <v>1</v>
      </c>
      <c r="BA256" s="1019">
        <f>IF(AZ256=1,G256,0)</f>
        <v>0</v>
      </c>
      <c r="BB256" s="1019">
        <f>IF(AZ256=2,G256,0)</f>
        <v>0</v>
      </c>
      <c r="BC256" s="1019">
        <f>IF(AZ256=3,G256,0)</f>
        <v>0</v>
      </c>
      <c r="BD256" s="1019">
        <f>IF(AZ256=4,G256,0)</f>
        <v>0</v>
      </c>
      <c r="BE256" s="1019">
        <f>IF(AZ256=5,G256,0)</f>
        <v>0</v>
      </c>
      <c r="CA256" s="1048">
        <v>1</v>
      </c>
      <c r="CB256" s="1048">
        <v>7</v>
      </c>
      <c r="CZ256" s="1019">
        <v>5.9999999999999995E-4</v>
      </c>
    </row>
    <row r="257" spans="1:104">
      <c r="A257" s="1042">
        <v>63</v>
      </c>
      <c r="B257" s="1043" t="s">
        <v>2189</v>
      </c>
      <c r="C257" s="1044" t="s">
        <v>2190</v>
      </c>
      <c r="D257" s="1045" t="s">
        <v>853</v>
      </c>
      <c r="E257" s="1046">
        <v>3400</v>
      </c>
      <c r="F257" s="1093">
        <v>0</v>
      </c>
      <c r="G257" s="1047">
        <f>E257*F257</f>
        <v>0</v>
      </c>
      <c r="O257" s="1041">
        <v>2</v>
      </c>
      <c r="AA257" s="1019">
        <v>1</v>
      </c>
      <c r="AB257" s="1019">
        <v>1</v>
      </c>
      <c r="AC257" s="1019">
        <v>1</v>
      </c>
      <c r="AZ257" s="1019">
        <v>1</v>
      </c>
      <c r="BA257" s="1019">
        <f>IF(AZ257=1,G257,0)</f>
        <v>0</v>
      </c>
      <c r="BB257" s="1019">
        <f>IF(AZ257=2,G257,0)</f>
        <v>0</v>
      </c>
      <c r="BC257" s="1019">
        <f>IF(AZ257=3,G257,0)</f>
        <v>0</v>
      </c>
      <c r="BD257" s="1019">
        <f>IF(AZ257=4,G257,0)</f>
        <v>0</v>
      </c>
      <c r="BE257" s="1019">
        <f>IF(AZ257=5,G257,0)</f>
        <v>0</v>
      </c>
      <c r="CA257" s="1048">
        <v>1</v>
      </c>
      <c r="CB257" s="1048">
        <v>1</v>
      </c>
      <c r="CZ257" s="1019">
        <v>4.0000000000000003E-5</v>
      </c>
    </row>
    <row r="258" spans="1:104" ht="22.5">
      <c r="A258" s="1042">
        <v>64</v>
      </c>
      <c r="B258" s="1043" t="s">
        <v>1502</v>
      </c>
      <c r="C258" s="1044" t="s">
        <v>2191</v>
      </c>
      <c r="D258" s="1045" t="s">
        <v>466</v>
      </c>
      <c r="E258" s="1046">
        <v>1</v>
      </c>
      <c r="F258" s="1093">
        <v>0</v>
      </c>
      <c r="G258" s="1047">
        <f>E258*F258</f>
        <v>0</v>
      </c>
      <c r="O258" s="1041">
        <v>2</v>
      </c>
      <c r="AA258" s="1019">
        <v>1</v>
      </c>
      <c r="AB258" s="1019">
        <v>1</v>
      </c>
      <c r="AC258" s="1019">
        <v>1</v>
      </c>
      <c r="AZ258" s="1019">
        <v>1</v>
      </c>
      <c r="BA258" s="1019">
        <f>IF(AZ258=1,G258,0)</f>
        <v>0</v>
      </c>
      <c r="BB258" s="1019">
        <f>IF(AZ258=2,G258,0)</f>
        <v>0</v>
      </c>
      <c r="BC258" s="1019">
        <f>IF(AZ258=3,G258,0)</f>
        <v>0</v>
      </c>
      <c r="BD258" s="1019">
        <f>IF(AZ258=4,G258,0)</f>
        <v>0</v>
      </c>
      <c r="BE258" s="1019">
        <f>IF(AZ258=5,G258,0)</f>
        <v>0</v>
      </c>
      <c r="CA258" s="1048">
        <v>1</v>
      </c>
      <c r="CB258" s="1048">
        <v>1</v>
      </c>
      <c r="CZ258" s="1019">
        <v>1.0000000000000001E-5</v>
      </c>
    </row>
    <row r="259" spans="1:104">
      <c r="A259" s="1042">
        <v>65</v>
      </c>
      <c r="B259" s="1043" t="s">
        <v>2192</v>
      </c>
      <c r="C259" s="1044" t="s">
        <v>2193</v>
      </c>
      <c r="D259" s="1045" t="s">
        <v>466</v>
      </c>
      <c r="E259" s="1046">
        <v>1</v>
      </c>
      <c r="F259" s="1093">
        <v>0</v>
      </c>
      <c r="G259" s="1047">
        <f>E259*F259</f>
        <v>0</v>
      </c>
      <c r="O259" s="1041">
        <v>2</v>
      </c>
      <c r="AA259" s="1019">
        <v>1</v>
      </c>
      <c r="AB259" s="1019">
        <v>1</v>
      </c>
      <c r="AC259" s="1019">
        <v>1</v>
      </c>
      <c r="AZ259" s="1019">
        <v>1</v>
      </c>
      <c r="BA259" s="1019">
        <f>IF(AZ259=1,G259,0)</f>
        <v>0</v>
      </c>
      <c r="BB259" s="1019">
        <f>IF(AZ259=2,G259,0)</f>
        <v>0</v>
      </c>
      <c r="BC259" s="1019">
        <f>IF(AZ259=3,G259,0)</f>
        <v>0</v>
      </c>
      <c r="BD259" s="1019">
        <f>IF(AZ259=4,G259,0)</f>
        <v>0</v>
      </c>
      <c r="BE259" s="1019">
        <f>IF(AZ259=5,G259,0)</f>
        <v>0</v>
      </c>
      <c r="CA259" s="1048">
        <v>1</v>
      </c>
      <c r="CB259" s="1048">
        <v>1</v>
      </c>
      <c r="CZ259" s="1019">
        <v>0</v>
      </c>
    </row>
    <row r="260" spans="1:104">
      <c r="A260" s="1042">
        <v>66</v>
      </c>
      <c r="B260" s="1043" t="s">
        <v>2194</v>
      </c>
      <c r="C260" s="1044" t="s">
        <v>2195</v>
      </c>
      <c r="D260" s="1045" t="s">
        <v>114</v>
      </c>
      <c r="E260" s="1046">
        <v>88</v>
      </c>
      <c r="F260" s="1093">
        <v>0</v>
      </c>
      <c r="G260" s="1047">
        <f>E260*F260</f>
        <v>0</v>
      </c>
      <c r="O260" s="1041">
        <v>2</v>
      </c>
      <c r="AA260" s="1019">
        <v>12</v>
      </c>
      <c r="AB260" s="1019">
        <v>0</v>
      </c>
      <c r="AC260" s="1019">
        <v>239</v>
      </c>
      <c r="AZ260" s="1019">
        <v>1</v>
      </c>
      <c r="BA260" s="1019">
        <f>IF(AZ260=1,G260,0)</f>
        <v>0</v>
      </c>
      <c r="BB260" s="1019">
        <f>IF(AZ260=2,G260,0)</f>
        <v>0</v>
      </c>
      <c r="BC260" s="1019">
        <f>IF(AZ260=3,G260,0)</f>
        <v>0</v>
      </c>
      <c r="BD260" s="1019">
        <f>IF(AZ260=4,G260,0)</f>
        <v>0</v>
      </c>
      <c r="BE260" s="1019">
        <f>IF(AZ260=5,G260,0)</f>
        <v>0</v>
      </c>
      <c r="CA260" s="1048">
        <v>12</v>
      </c>
      <c r="CB260" s="1048">
        <v>0</v>
      </c>
      <c r="CZ260" s="1019">
        <v>0.04</v>
      </c>
    </row>
    <row r="261" spans="1:104">
      <c r="A261" s="1049"/>
      <c r="B261" s="1050"/>
      <c r="C261" s="1193" t="s">
        <v>2196</v>
      </c>
      <c r="D261" s="1194"/>
      <c r="E261" s="1051">
        <v>3</v>
      </c>
      <c r="F261" s="1052"/>
      <c r="G261" s="1053"/>
      <c r="M261" s="1054" t="s">
        <v>2196</v>
      </c>
      <c r="O261" s="1041"/>
    </row>
    <row r="262" spans="1:104">
      <c r="A262" s="1049"/>
      <c r="B262" s="1050"/>
      <c r="C262" s="1193" t="s">
        <v>2197</v>
      </c>
      <c r="D262" s="1194"/>
      <c r="E262" s="1051">
        <v>22</v>
      </c>
      <c r="F262" s="1052"/>
      <c r="G262" s="1053"/>
      <c r="M262" s="1054" t="s">
        <v>2197</v>
      </c>
      <c r="O262" s="1041"/>
    </row>
    <row r="263" spans="1:104">
      <c r="A263" s="1049"/>
      <c r="B263" s="1050"/>
      <c r="C263" s="1193" t="s">
        <v>2198</v>
      </c>
      <c r="D263" s="1194"/>
      <c r="E263" s="1051">
        <v>1</v>
      </c>
      <c r="F263" s="1052"/>
      <c r="G263" s="1053"/>
      <c r="M263" s="1054" t="s">
        <v>2198</v>
      </c>
      <c r="O263" s="1041"/>
    </row>
    <row r="264" spans="1:104">
      <c r="A264" s="1049"/>
      <c r="B264" s="1050"/>
      <c r="C264" s="1193" t="s">
        <v>2199</v>
      </c>
      <c r="D264" s="1194"/>
      <c r="E264" s="1051">
        <v>1</v>
      </c>
      <c r="F264" s="1052"/>
      <c r="G264" s="1053"/>
      <c r="M264" s="1054" t="s">
        <v>2199</v>
      </c>
      <c r="O264" s="1041"/>
    </row>
    <row r="265" spans="1:104">
      <c r="A265" s="1049"/>
      <c r="B265" s="1050"/>
      <c r="C265" s="1193" t="s">
        <v>2200</v>
      </c>
      <c r="D265" s="1194"/>
      <c r="E265" s="1051">
        <v>1</v>
      </c>
      <c r="F265" s="1052"/>
      <c r="G265" s="1053"/>
      <c r="M265" s="1054" t="s">
        <v>2200</v>
      </c>
      <c r="O265" s="1041"/>
    </row>
    <row r="266" spans="1:104">
      <c r="A266" s="1049"/>
      <c r="B266" s="1050"/>
      <c r="C266" s="1193" t="s">
        <v>2201</v>
      </c>
      <c r="D266" s="1194"/>
      <c r="E266" s="1051">
        <v>1</v>
      </c>
      <c r="F266" s="1052"/>
      <c r="G266" s="1053"/>
      <c r="M266" s="1054" t="s">
        <v>2201</v>
      </c>
      <c r="O266" s="1041"/>
    </row>
    <row r="267" spans="1:104">
      <c r="A267" s="1049"/>
      <c r="B267" s="1050"/>
      <c r="C267" s="1193" t="s">
        <v>2202</v>
      </c>
      <c r="D267" s="1194"/>
      <c r="E267" s="1051">
        <v>3</v>
      </c>
      <c r="F267" s="1052"/>
      <c r="G267" s="1053"/>
      <c r="M267" s="1054" t="s">
        <v>2202</v>
      </c>
      <c r="O267" s="1041"/>
    </row>
    <row r="268" spans="1:104">
      <c r="A268" s="1049"/>
      <c r="B268" s="1050"/>
      <c r="C268" s="1193" t="s">
        <v>2203</v>
      </c>
      <c r="D268" s="1194"/>
      <c r="E268" s="1051">
        <v>51</v>
      </c>
      <c r="F268" s="1052"/>
      <c r="G268" s="1053"/>
      <c r="M268" s="1054" t="s">
        <v>2203</v>
      </c>
      <c r="O268" s="1041"/>
    </row>
    <row r="269" spans="1:104">
      <c r="A269" s="1049"/>
      <c r="B269" s="1050"/>
      <c r="C269" s="1193" t="s">
        <v>2204</v>
      </c>
      <c r="D269" s="1194"/>
      <c r="E269" s="1051">
        <v>3</v>
      </c>
      <c r="F269" s="1052"/>
      <c r="G269" s="1053"/>
      <c r="M269" s="1054" t="s">
        <v>2204</v>
      </c>
      <c r="O269" s="1041"/>
    </row>
    <row r="270" spans="1:104">
      <c r="A270" s="1049"/>
      <c r="B270" s="1050"/>
      <c r="C270" s="1193" t="s">
        <v>2205</v>
      </c>
      <c r="D270" s="1194"/>
      <c r="E270" s="1051">
        <v>2</v>
      </c>
      <c r="F270" s="1052"/>
      <c r="G270" s="1053"/>
      <c r="M270" s="1054" t="s">
        <v>2205</v>
      </c>
      <c r="O270" s="1041"/>
    </row>
    <row r="271" spans="1:104">
      <c r="A271" s="1042">
        <v>67</v>
      </c>
      <c r="B271" s="1043" t="s">
        <v>2206</v>
      </c>
      <c r="C271" s="1044" t="s">
        <v>2207</v>
      </c>
      <c r="D271" s="1045" t="s">
        <v>114</v>
      </c>
      <c r="E271" s="1046">
        <v>20</v>
      </c>
      <c r="F271" s="1093">
        <v>0</v>
      </c>
      <c r="G271" s="1047">
        <f>E271*F271</f>
        <v>0</v>
      </c>
      <c r="O271" s="1041">
        <v>2</v>
      </c>
      <c r="AA271" s="1019">
        <v>12</v>
      </c>
      <c r="AB271" s="1019">
        <v>0</v>
      </c>
      <c r="AC271" s="1019">
        <v>271</v>
      </c>
      <c r="AZ271" s="1019">
        <v>1</v>
      </c>
      <c r="BA271" s="1019">
        <f>IF(AZ271=1,G271,0)</f>
        <v>0</v>
      </c>
      <c r="BB271" s="1019">
        <f>IF(AZ271=2,G271,0)</f>
        <v>0</v>
      </c>
      <c r="BC271" s="1019">
        <f>IF(AZ271=3,G271,0)</f>
        <v>0</v>
      </c>
      <c r="BD271" s="1019">
        <f>IF(AZ271=4,G271,0)</f>
        <v>0</v>
      </c>
      <c r="BE271" s="1019">
        <f>IF(AZ271=5,G271,0)</f>
        <v>0</v>
      </c>
      <c r="CA271" s="1048">
        <v>12</v>
      </c>
      <c r="CB271" s="1048">
        <v>0</v>
      </c>
      <c r="CZ271" s="1019">
        <v>0</v>
      </c>
    </row>
    <row r="272" spans="1:104">
      <c r="A272" s="1042">
        <v>68</v>
      </c>
      <c r="B272" s="1043" t="s">
        <v>2208</v>
      </c>
      <c r="C272" s="1044" t="s">
        <v>2209</v>
      </c>
      <c r="D272" s="1045" t="s">
        <v>114</v>
      </c>
      <c r="E272" s="1046">
        <v>4</v>
      </c>
      <c r="F272" s="1093">
        <v>0</v>
      </c>
      <c r="G272" s="1047">
        <f>E272*F272</f>
        <v>0</v>
      </c>
      <c r="O272" s="1041">
        <v>2</v>
      </c>
      <c r="AA272" s="1019">
        <v>12</v>
      </c>
      <c r="AB272" s="1019">
        <v>0</v>
      </c>
      <c r="AC272" s="1019">
        <v>272</v>
      </c>
      <c r="AZ272" s="1019">
        <v>1</v>
      </c>
      <c r="BA272" s="1019">
        <f>IF(AZ272=1,G272,0)</f>
        <v>0</v>
      </c>
      <c r="BB272" s="1019">
        <f>IF(AZ272=2,G272,0)</f>
        <v>0</v>
      </c>
      <c r="BC272" s="1019">
        <f>IF(AZ272=3,G272,0)</f>
        <v>0</v>
      </c>
      <c r="BD272" s="1019">
        <f>IF(AZ272=4,G272,0)</f>
        <v>0</v>
      </c>
      <c r="BE272" s="1019">
        <f>IF(AZ272=5,G272,0)</f>
        <v>0</v>
      </c>
      <c r="CA272" s="1048">
        <v>12</v>
      </c>
      <c r="CB272" s="1048">
        <v>0</v>
      </c>
      <c r="CZ272" s="1019">
        <v>0</v>
      </c>
    </row>
    <row r="273" spans="1:104">
      <c r="A273" s="1042">
        <v>69</v>
      </c>
      <c r="B273" s="1043" t="s">
        <v>2210</v>
      </c>
      <c r="C273" s="1044" t="s">
        <v>2211</v>
      </c>
      <c r="D273" s="1045" t="s">
        <v>114</v>
      </c>
      <c r="E273" s="1046">
        <v>4</v>
      </c>
      <c r="F273" s="1093">
        <v>0</v>
      </c>
      <c r="G273" s="1047">
        <f>E273*F273</f>
        <v>0</v>
      </c>
      <c r="O273" s="1041">
        <v>2</v>
      </c>
      <c r="AA273" s="1019">
        <v>12</v>
      </c>
      <c r="AB273" s="1019">
        <v>0</v>
      </c>
      <c r="AC273" s="1019">
        <v>273</v>
      </c>
      <c r="AZ273" s="1019">
        <v>1</v>
      </c>
      <c r="BA273" s="1019">
        <f>IF(AZ273=1,G273,0)</f>
        <v>0</v>
      </c>
      <c r="BB273" s="1019">
        <f>IF(AZ273=2,G273,0)</f>
        <v>0</v>
      </c>
      <c r="BC273" s="1019">
        <f>IF(AZ273=3,G273,0)</f>
        <v>0</v>
      </c>
      <c r="BD273" s="1019">
        <f>IF(AZ273=4,G273,0)</f>
        <v>0</v>
      </c>
      <c r="BE273" s="1019">
        <f>IF(AZ273=5,G273,0)</f>
        <v>0</v>
      </c>
      <c r="CA273" s="1048">
        <v>12</v>
      </c>
      <c r="CB273" s="1048">
        <v>0</v>
      </c>
      <c r="CZ273" s="1019">
        <v>0</v>
      </c>
    </row>
    <row r="274" spans="1:104">
      <c r="A274" s="1042">
        <v>70</v>
      </c>
      <c r="B274" s="1043" t="s">
        <v>2212</v>
      </c>
      <c r="C274" s="1044" t="s">
        <v>2213</v>
      </c>
      <c r="D274" s="1045" t="s">
        <v>114</v>
      </c>
      <c r="E274" s="1046">
        <v>16</v>
      </c>
      <c r="F274" s="1093">
        <v>0</v>
      </c>
      <c r="G274" s="1047">
        <f>E274*F274</f>
        <v>0</v>
      </c>
      <c r="O274" s="1041">
        <v>2</v>
      </c>
      <c r="AA274" s="1019">
        <v>12</v>
      </c>
      <c r="AB274" s="1019">
        <v>0</v>
      </c>
      <c r="AC274" s="1019">
        <v>274</v>
      </c>
      <c r="AZ274" s="1019">
        <v>1</v>
      </c>
      <c r="BA274" s="1019">
        <f>IF(AZ274=1,G274,0)</f>
        <v>0</v>
      </c>
      <c r="BB274" s="1019">
        <f>IF(AZ274=2,G274,0)</f>
        <v>0</v>
      </c>
      <c r="BC274" s="1019">
        <f>IF(AZ274=3,G274,0)</f>
        <v>0</v>
      </c>
      <c r="BD274" s="1019">
        <f>IF(AZ274=4,G274,0)</f>
        <v>0</v>
      </c>
      <c r="BE274" s="1019">
        <f>IF(AZ274=5,G274,0)</f>
        <v>0</v>
      </c>
      <c r="CA274" s="1048">
        <v>12</v>
      </c>
      <c r="CB274" s="1048">
        <v>0</v>
      </c>
      <c r="CZ274" s="1019">
        <v>0</v>
      </c>
    </row>
    <row r="275" spans="1:104">
      <c r="A275" s="1042">
        <v>71</v>
      </c>
      <c r="B275" s="1043" t="s">
        <v>2214</v>
      </c>
      <c r="C275" s="1044" t="s">
        <v>2215</v>
      </c>
      <c r="D275" s="1045" t="s">
        <v>466</v>
      </c>
      <c r="E275" s="1046">
        <v>1</v>
      </c>
      <c r="F275" s="1093">
        <v>0</v>
      </c>
      <c r="G275" s="1047">
        <f>E275*F275</f>
        <v>0</v>
      </c>
      <c r="O275" s="1041">
        <v>2</v>
      </c>
      <c r="AA275" s="1019">
        <v>12</v>
      </c>
      <c r="AB275" s="1019">
        <v>0</v>
      </c>
      <c r="AC275" s="1019">
        <v>269</v>
      </c>
      <c r="AZ275" s="1019">
        <v>1</v>
      </c>
      <c r="BA275" s="1019">
        <f>IF(AZ275=1,G275,0)</f>
        <v>0</v>
      </c>
      <c r="BB275" s="1019">
        <f>IF(AZ275=2,G275,0)</f>
        <v>0</v>
      </c>
      <c r="BC275" s="1019">
        <f>IF(AZ275=3,G275,0)</f>
        <v>0</v>
      </c>
      <c r="BD275" s="1019">
        <f>IF(AZ275=4,G275,0)</f>
        <v>0</v>
      </c>
      <c r="BE275" s="1019">
        <f>IF(AZ275=5,G275,0)</f>
        <v>0</v>
      </c>
      <c r="CA275" s="1048">
        <v>12</v>
      </c>
      <c r="CB275" s="1048">
        <v>0</v>
      </c>
      <c r="CZ275" s="1019">
        <v>0</v>
      </c>
    </row>
    <row r="276" spans="1:104">
      <c r="A276" s="1049"/>
      <c r="B276" s="1050"/>
      <c r="C276" s="1193" t="s">
        <v>2216</v>
      </c>
      <c r="D276" s="1194"/>
      <c r="E276" s="1051">
        <v>0</v>
      </c>
      <c r="F276" s="1052"/>
      <c r="G276" s="1053"/>
      <c r="M276" s="1054" t="s">
        <v>2216</v>
      </c>
      <c r="O276" s="1041"/>
    </row>
    <row r="277" spans="1:104">
      <c r="A277" s="1049"/>
      <c r="B277" s="1050"/>
      <c r="C277" s="1193" t="s">
        <v>2217</v>
      </c>
      <c r="D277" s="1194"/>
      <c r="E277" s="1051">
        <v>0</v>
      </c>
      <c r="F277" s="1052"/>
      <c r="G277" s="1053"/>
      <c r="M277" s="1054" t="s">
        <v>2217</v>
      </c>
      <c r="O277" s="1041"/>
    </row>
    <row r="278" spans="1:104">
      <c r="A278" s="1049"/>
      <c r="B278" s="1050"/>
      <c r="C278" s="1193" t="s">
        <v>2218</v>
      </c>
      <c r="D278" s="1194"/>
      <c r="E278" s="1051">
        <v>0</v>
      </c>
      <c r="F278" s="1052"/>
      <c r="G278" s="1053"/>
      <c r="M278" s="1054" t="s">
        <v>2218</v>
      </c>
      <c r="O278" s="1041"/>
    </row>
    <row r="279" spans="1:104">
      <c r="A279" s="1049"/>
      <c r="B279" s="1050"/>
      <c r="C279" s="1193" t="s">
        <v>1245</v>
      </c>
      <c r="D279" s="1194"/>
      <c r="E279" s="1051">
        <v>1</v>
      </c>
      <c r="F279" s="1052"/>
      <c r="G279" s="1053"/>
      <c r="M279" s="1054">
        <v>1</v>
      </c>
      <c r="O279" s="1041"/>
    </row>
    <row r="280" spans="1:104">
      <c r="A280" s="1042">
        <v>72</v>
      </c>
      <c r="B280" s="1043" t="s">
        <v>2219</v>
      </c>
      <c r="C280" s="1044" t="s">
        <v>2220</v>
      </c>
      <c r="D280" s="1045" t="s">
        <v>114</v>
      </c>
      <c r="E280" s="1046">
        <v>17</v>
      </c>
      <c r="F280" s="1093">
        <v>0</v>
      </c>
      <c r="G280" s="1047">
        <f>E280*F280</f>
        <v>0</v>
      </c>
      <c r="O280" s="1041">
        <v>2</v>
      </c>
      <c r="AA280" s="1019">
        <v>12</v>
      </c>
      <c r="AB280" s="1019">
        <v>0</v>
      </c>
      <c r="AC280" s="1019">
        <v>275</v>
      </c>
      <c r="AZ280" s="1019">
        <v>1</v>
      </c>
      <c r="BA280" s="1019">
        <f>IF(AZ280=1,G280,0)</f>
        <v>0</v>
      </c>
      <c r="BB280" s="1019">
        <f>IF(AZ280=2,G280,0)</f>
        <v>0</v>
      </c>
      <c r="BC280" s="1019">
        <f>IF(AZ280=3,G280,0)</f>
        <v>0</v>
      </c>
      <c r="BD280" s="1019">
        <f>IF(AZ280=4,G280,0)</f>
        <v>0</v>
      </c>
      <c r="BE280" s="1019">
        <f>IF(AZ280=5,G280,0)</f>
        <v>0</v>
      </c>
      <c r="CA280" s="1048">
        <v>12</v>
      </c>
      <c r="CB280" s="1048">
        <v>0</v>
      </c>
      <c r="CZ280" s="1019">
        <v>0</v>
      </c>
    </row>
    <row r="281" spans="1:104">
      <c r="A281" s="1042">
        <v>73</v>
      </c>
      <c r="B281" s="1043" t="s">
        <v>2221</v>
      </c>
      <c r="C281" s="1044" t="s">
        <v>2222</v>
      </c>
      <c r="D281" s="1045" t="s">
        <v>466</v>
      </c>
      <c r="E281" s="1046">
        <v>1</v>
      </c>
      <c r="F281" s="1093">
        <v>0</v>
      </c>
      <c r="G281" s="1047">
        <f>E281*F281</f>
        <v>0</v>
      </c>
      <c r="O281" s="1041">
        <v>2</v>
      </c>
      <c r="AA281" s="1019">
        <v>12</v>
      </c>
      <c r="AB281" s="1019">
        <v>0</v>
      </c>
      <c r="AC281" s="1019">
        <v>270</v>
      </c>
      <c r="AZ281" s="1019">
        <v>1</v>
      </c>
      <c r="BA281" s="1019">
        <f>IF(AZ281=1,G281,0)</f>
        <v>0</v>
      </c>
      <c r="BB281" s="1019">
        <f>IF(AZ281=2,G281,0)</f>
        <v>0</v>
      </c>
      <c r="BC281" s="1019">
        <f>IF(AZ281=3,G281,0)</f>
        <v>0</v>
      </c>
      <c r="BD281" s="1019">
        <f>IF(AZ281=4,G281,0)</f>
        <v>0</v>
      </c>
      <c r="BE281" s="1019">
        <f>IF(AZ281=5,G281,0)</f>
        <v>0</v>
      </c>
      <c r="CA281" s="1048">
        <v>12</v>
      </c>
      <c r="CB281" s="1048">
        <v>0</v>
      </c>
      <c r="CZ281" s="1019">
        <v>0</v>
      </c>
    </row>
    <row r="282" spans="1:104">
      <c r="A282" s="1049"/>
      <c r="B282" s="1050"/>
      <c r="C282" s="1193" t="s">
        <v>1245</v>
      </c>
      <c r="D282" s="1194"/>
      <c r="E282" s="1051">
        <v>1</v>
      </c>
      <c r="F282" s="1052"/>
      <c r="G282" s="1053"/>
      <c r="M282" s="1054">
        <v>1</v>
      </c>
      <c r="O282" s="1041"/>
    </row>
    <row r="283" spans="1:104" ht="22.5">
      <c r="A283" s="1049"/>
      <c r="B283" s="1050"/>
      <c r="C283" s="1193" t="s">
        <v>1490</v>
      </c>
      <c r="D283" s="1194"/>
      <c r="E283" s="1051">
        <v>0</v>
      </c>
      <c r="F283" s="1052"/>
      <c r="G283" s="1053"/>
      <c r="M283" s="1054" t="s">
        <v>1490</v>
      </c>
      <c r="O283" s="1041"/>
    </row>
    <row r="284" spans="1:104">
      <c r="A284" s="1049"/>
      <c r="B284" s="1050"/>
      <c r="C284" s="1193" t="s">
        <v>1491</v>
      </c>
      <c r="D284" s="1194"/>
      <c r="E284" s="1051">
        <v>0</v>
      </c>
      <c r="F284" s="1052"/>
      <c r="G284" s="1053"/>
      <c r="M284" s="1054" t="s">
        <v>1491</v>
      </c>
      <c r="O284" s="1041"/>
    </row>
    <row r="285" spans="1:104">
      <c r="A285" s="1042">
        <v>74</v>
      </c>
      <c r="B285" s="1043" t="s">
        <v>2223</v>
      </c>
      <c r="C285" s="1044" t="s">
        <v>2224</v>
      </c>
      <c r="D285" s="1045" t="s">
        <v>466</v>
      </c>
      <c r="E285" s="1046">
        <v>5</v>
      </c>
      <c r="F285" s="1093">
        <v>0</v>
      </c>
      <c r="G285" s="1047">
        <f>E285*F285</f>
        <v>0</v>
      </c>
      <c r="O285" s="1041">
        <v>2</v>
      </c>
      <c r="AA285" s="1019">
        <v>12</v>
      </c>
      <c r="AB285" s="1019">
        <v>0</v>
      </c>
      <c r="AC285" s="1019">
        <v>276</v>
      </c>
      <c r="AZ285" s="1019">
        <v>1</v>
      </c>
      <c r="BA285" s="1019">
        <f>IF(AZ285=1,G285,0)</f>
        <v>0</v>
      </c>
      <c r="BB285" s="1019">
        <f>IF(AZ285=2,G285,0)</f>
        <v>0</v>
      </c>
      <c r="BC285" s="1019">
        <f>IF(AZ285=3,G285,0)</f>
        <v>0</v>
      </c>
      <c r="BD285" s="1019">
        <f>IF(AZ285=4,G285,0)</f>
        <v>0</v>
      </c>
      <c r="BE285" s="1019">
        <f>IF(AZ285=5,G285,0)</f>
        <v>0</v>
      </c>
      <c r="CA285" s="1048">
        <v>12</v>
      </c>
      <c r="CB285" s="1048">
        <v>0</v>
      </c>
      <c r="CZ285" s="1019">
        <v>0</v>
      </c>
    </row>
    <row r="286" spans="1:104">
      <c r="A286" s="1049"/>
      <c r="B286" s="1050"/>
      <c r="C286" s="1193" t="s">
        <v>2225</v>
      </c>
      <c r="D286" s="1194"/>
      <c r="E286" s="1051">
        <v>5</v>
      </c>
      <c r="F286" s="1052"/>
      <c r="G286" s="1053"/>
      <c r="M286" s="1054" t="s">
        <v>2225</v>
      </c>
      <c r="O286" s="1041"/>
    </row>
    <row r="287" spans="1:104">
      <c r="A287" s="1049"/>
      <c r="B287" s="1050"/>
      <c r="C287" s="1193" t="s">
        <v>2226</v>
      </c>
      <c r="D287" s="1194"/>
      <c r="E287" s="1051">
        <v>0</v>
      </c>
      <c r="F287" s="1052"/>
      <c r="G287" s="1053"/>
      <c r="M287" s="1054" t="s">
        <v>2226</v>
      </c>
      <c r="O287" s="1041"/>
    </row>
    <row r="288" spans="1:104">
      <c r="A288" s="1049"/>
      <c r="B288" s="1050"/>
      <c r="C288" s="1193" t="s">
        <v>2227</v>
      </c>
      <c r="D288" s="1194"/>
      <c r="E288" s="1051">
        <v>0</v>
      </c>
      <c r="F288" s="1052"/>
      <c r="G288" s="1053"/>
      <c r="M288" s="1054" t="s">
        <v>2227</v>
      </c>
      <c r="O288" s="1041"/>
    </row>
    <row r="289" spans="1:104">
      <c r="A289" s="1042">
        <v>75</v>
      </c>
      <c r="B289" s="1043" t="s">
        <v>2228</v>
      </c>
      <c r="C289" s="1044" t="s">
        <v>2229</v>
      </c>
      <c r="D289" s="1045" t="s">
        <v>853</v>
      </c>
      <c r="E289" s="1046">
        <v>3.2</v>
      </c>
      <c r="F289" s="1093">
        <v>0</v>
      </c>
      <c r="G289" s="1047">
        <f>E289*F289</f>
        <v>0</v>
      </c>
      <c r="O289" s="1041">
        <v>2</v>
      </c>
      <c r="AA289" s="1019">
        <v>12</v>
      </c>
      <c r="AB289" s="1019">
        <v>0</v>
      </c>
      <c r="AC289" s="1019">
        <v>277</v>
      </c>
      <c r="AZ289" s="1019">
        <v>1</v>
      </c>
      <c r="BA289" s="1019">
        <f>IF(AZ289=1,G289,0)</f>
        <v>0</v>
      </c>
      <c r="BB289" s="1019">
        <f>IF(AZ289=2,G289,0)</f>
        <v>0</v>
      </c>
      <c r="BC289" s="1019">
        <f>IF(AZ289=3,G289,0)</f>
        <v>0</v>
      </c>
      <c r="BD289" s="1019">
        <f>IF(AZ289=4,G289,0)</f>
        <v>0</v>
      </c>
      <c r="BE289" s="1019">
        <f>IF(AZ289=5,G289,0)</f>
        <v>0</v>
      </c>
      <c r="CA289" s="1048">
        <v>12</v>
      </c>
      <c r="CB289" s="1048">
        <v>0</v>
      </c>
      <c r="CZ289" s="1019">
        <v>0</v>
      </c>
    </row>
    <row r="290" spans="1:104">
      <c r="A290" s="1055"/>
      <c r="B290" s="1056" t="s">
        <v>669</v>
      </c>
      <c r="C290" s="1057" t="str">
        <f>CONCATENATE(B255," ",C255)</f>
        <v>95 Dokončovací konstrukce na pozemních stavbách</v>
      </c>
      <c r="D290" s="1058"/>
      <c r="E290" s="1059"/>
      <c r="F290" s="1060"/>
      <c r="G290" s="1061">
        <f>SUM(G255:G289)</f>
        <v>0</v>
      </c>
      <c r="O290" s="1041">
        <v>4</v>
      </c>
      <c r="BA290" s="1062">
        <f>SUM(BA255:BA289)</f>
        <v>0</v>
      </c>
      <c r="BB290" s="1062">
        <f>SUM(BB255:BB289)</f>
        <v>0</v>
      </c>
      <c r="BC290" s="1062">
        <f>SUM(BC255:BC289)</f>
        <v>0</v>
      </c>
      <c r="BD290" s="1062">
        <f>SUM(BD255:BD289)</f>
        <v>0</v>
      </c>
      <c r="BE290" s="1062">
        <f>SUM(BE255:BE289)</f>
        <v>0</v>
      </c>
    </row>
    <row r="291" spans="1:104">
      <c r="A291" s="1034" t="s">
        <v>110</v>
      </c>
      <c r="B291" s="1035" t="s">
        <v>1758</v>
      </c>
      <c r="C291" s="1036" t="s">
        <v>1759</v>
      </c>
      <c r="D291" s="1037"/>
      <c r="E291" s="1038"/>
      <c r="F291" s="1038"/>
      <c r="G291" s="1039"/>
      <c r="H291" s="1040"/>
      <c r="I291" s="1040"/>
      <c r="O291" s="1041">
        <v>1</v>
      </c>
    </row>
    <row r="292" spans="1:104">
      <c r="A292" s="1042">
        <v>76</v>
      </c>
      <c r="B292" s="1043" t="s">
        <v>1760</v>
      </c>
      <c r="C292" s="1044" t="s">
        <v>1761</v>
      </c>
      <c r="D292" s="1045" t="s">
        <v>1335</v>
      </c>
      <c r="E292" s="1046">
        <v>588.68043187599994</v>
      </c>
      <c r="F292" s="1093">
        <v>0</v>
      </c>
      <c r="G292" s="1047">
        <f>E292*F292</f>
        <v>0</v>
      </c>
      <c r="O292" s="1041">
        <v>2</v>
      </c>
      <c r="AA292" s="1019">
        <v>7</v>
      </c>
      <c r="AB292" s="1019">
        <v>1</v>
      </c>
      <c r="AC292" s="1019">
        <v>2</v>
      </c>
      <c r="AZ292" s="1019">
        <v>1</v>
      </c>
      <c r="BA292" s="1019">
        <f>IF(AZ292=1,G292,0)</f>
        <v>0</v>
      </c>
      <c r="BB292" s="1019">
        <f>IF(AZ292=2,G292,0)</f>
        <v>0</v>
      </c>
      <c r="BC292" s="1019">
        <f>IF(AZ292=3,G292,0)</f>
        <v>0</v>
      </c>
      <c r="BD292" s="1019">
        <f>IF(AZ292=4,G292,0)</f>
        <v>0</v>
      </c>
      <c r="BE292" s="1019">
        <f>IF(AZ292=5,G292,0)</f>
        <v>0</v>
      </c>
      <c r="CA292" s="1048">
        <v>7</v>
      </c>
      <c r="CB292" s="1048">
        <v>1</v>
      </c>
      <c r="CZ292" s="1019">
        <v>0</v>
      </c>
    </row>
    <row r="293" spans="1:104">
      <c r="A293" s="1055"/>
      <c r="B293" s="1056" t="s">
        <v>669</v>
      </c>
      <c r="C293" s="1057" t="str">
        <f>CONCATENATE(B291," ",C291)</f>
        <v>99 Staveništní přesun hmot</v>
      </c>
      <c r="D293" s="1058"/>
      <c r="E293" s="1059"/>
      <c r="F293" s="1060"/>
      <c r="G293" s="1061">
        <f>SUM(G291:G292)</f>
        <v>0</v>
      </c>
      <c r="O293" s="1041">
        <v>4</v>
      </c>
      <c r="BA293" s="1062">
        <f>SUM(BA291:BA292)</f>
        <v>0</v>
      </c>
      <c r="BB293" s="1062">
        <f>SUM(BB291:BB292)</f>
        <v>0</v>
      </c>
      <c r="BC293" s="1062">
        <f>SUM(BC291:BC292)</f>
        <v>0</v>
      </c>
      <c r="BD293" s="1062">
        <f>SUM(BD291:BD292)</f>
        <v>0</v>
      </c>
      <c r="BE293" s="1062">
        <f>SUM(BE291:BE292)</f>
        <v>0</v>
      </c>
    </row>
    <row r="294" spans="1:104">
      <c r="A294" s="1034" t="s">
        <v>110</v>
      </c>
      <c r="B294" s="1035" t="s">
        <v>2230</v>
      </c>
      <c r="C294" s="1036" t="s">
        <v>2231</v>
      </c>
      <c r="D294" s="1037"/>
      <c r="E294" s="1038"/>
      <c r="F294" s="1038"/>
      <c r="G294" s="1039"/>
      <c r="H294" s="1040"/>
      <c r="I294" s="1040"/>
      <c r="O294" s="1041">
        <v>1</v>
      </c>
    </row>
    <row r="295" spans="1:104">
      <c r="A295" s="1042">
        <v>77</v>
      </c>
      <c r="B295" s="1043" t="s">
        <v>2232</v>
      </c>
      <c r="C295" s="1044" t="s">
        <v>2233</v>
      </c>
      <c r="D295" s="1045" t="s">
        <v>853</v>
      </c>
      <c r="E295" s="1046">
        <v>1373.1839</v>
      </c>
      <c r="F295" s="1093">
        <v>0</v>
      </c>
      <c r="G295" s="1047">
        <f>E295*F295</f>
        <v>0</v>
      </c>
      <c r="O295" s="1041">
        <v>2</v>
      </c>
      <c r="AA295" s="1019">
        <v>1</v>
      </c>
      <c r="AB295" s="1019">
        <v>7</v>
      </c>
      <c r="AC295" s="1019">
        <v>7</v>
      </c>
      <c r="AZ295" s="1019">
        <v>2</v>
      </c>
      <c r="BA295" s="1019">
        <f>IF(AZ295=1,G295,0)</f>
        <v>0</v>
      </c>
      <c r="BB295" s="1019">
        <f>IF(AZ295=2,G295,0)</f>
        <v>0</v>
      </c>
      <c r="BC295" s="1019">
        <f>IF(AZ295=3,G295,0)</f>
        <v>0</v>
      </c>
      <c r="BD295" s="1019">
        <f>IF(AZ295=4,G295,0)</f>
        <v>0</v>
      </c>
      <c r="BE295" s="1019">
        <f>IF(AZ295=5,G295,0)</f>
        <v>0</v>
      </c>
      <c r="CA295" s="1048">
        <v>1</v>
      </c>
      <c r="CB295" s="1048">
        <v>7</v>
      </c>
      <c r="CZ295" s="1019">
        <v>2.1000000000000001E-4</v>
      </c>
    </row>
    <row r="296" spans="1:104">
      <c r="A296" s="1049"/>
      <c r="B296" s="1050"/>
      <c r="C296" s="1193" t="s">
        <v>2234</v>
      </c>
      <c r="D296" s="1194"/>
      <c r="E296" s="1051">
        <v>1373.1839</v>
      </c>
      <c r="F296" s="1052"/>
      <c r="G296" s="1053"/>
      <c r="M296" s="1054" t="s">
        <v>2234</v>
      </c>
      <c r="O296" s="1041"/>
    </row>
    <row r="297" spans="1:104" ht="22.5">
      <c r="A297" s="1042">
        <v>78</v>
      </c>
      <c r="B297" s="1043" t="s">
        <v>2235</v>
      </c>
      <c r="C297" s="1356" t="s">
        <v>2236</v>
      </c>
      <c r="D297" s="1045" t="s">
        <v>853</v>
      </c>
      <c r="E297" s="1046">
        <v>490.71</v>
      </c>
      <c r="F297" s="1093">
        <v>0</v>
      </c>
      <c r="G297" s="1047">
        <f>E297*F297</f>
        <v>0</v>
      </c>
      <c r="O297" s="1041">
        <v>2</v>
      </c>
      <c r="AA297" s="1019">
        <v>1</v>
      </c>
      <c r="AB297" s="1019">
        <v>0</v>
      </c>
      <c r="AC297" s="1019">
        <v>0</v>
      </c>
      <c r="AZ297" s="1019">
        <v>2</v>
      </c>
      <c r="BA297" s="1019">
        <f>IF(AZ297=1,G297,0)</f>
        <v>0</v>
      </c>
      <c r="BB297" s="1019">
        <f>IF(AZ297=2,G297,0)</f>
        <v>0</v>
      </c>
      <c r="BC297" s="1019">
        <f>IF(AZ297=3,G297,0)</f>
        <v>0</v>
      </c>
      <c r="BD297" s="1019">
        <f>IF(AZ297=4,G297,0)</f>
        <v>0</v>
      </c>
      <c r="BE297" s="1019">
        <f>IF(AZ297=5,G297,0)</f>
        <v>0</v>
      </c>
      <c r="CA297" s="1048">
        <v>1</v>
      </c>
      <c r="CB297" s="1048">
        <v>0</v>
      </c>
      <c r="CZ297" s="1019">
        <v>3.6800000000000001E-3</v>
      </c>
    </row>
    <row r="298" spans="1:104">
      <c r="A298" s="1049"/>
      <c r="B298" s="1050"/>
      <c r="C298" s="1193" t="s">
        <v>2237</v>
      </c>
      <c r="D298" s="1194"/>
      <c r="E298" s="1051">
        <v>19.8</v>
      </c>
      <c r="F298" s="1052"/>
      <c r="G298" s="1053"/>
      <c r="M298" s="1054" t="s">
        <v>2237</v>
      </c>
      <c r="O298" s="1041"/>
    </row>
    <row r="299" spans="1:104" ht="33.75">
      <c r="A299" s="1049"/>
      <c r="B299" s="1050"/>
      <c r="C299" s="1193" t="s">
        <v>2156</v>
      </c>
      <c r="D299" s="1194"/>
      <c r="E299" s="1051">
        <v>48.26</v>
      </c>
      <c r="F299" s="1052"/>
      <c r="G299" s="1053"/>
      <c r="M299" s="1054" t="s">
        <v>2156</v>
      </c>
      <c r="O299" s="1041"/>
    </row>
    <row r="300" spans="1:104">
      <c r="A300" s="1049"/>
      <c r="B300" s="1050"/>
      <c r="C300" s="1193" t="s">
        <v>2157</v>
      </c>
      <c r="D300" s="1194"/>
      <c r="E300" s="1051">
        <v>24.61</v>
      </c>
      <c r="F300" s="1052"/>
      <c r="G300" s="1053"/>
      <c r="M300" s="1054" t="s">
        <v>2157</v>
      </c>
      <c r="O300" s="1041"/>
    </row>
    <row r="301" spans="1:104">
      <c r="A301" s="1049"/>
      <c r="B301" s="1050"/>
      <c r="C301" s="1193" t="s">
        <v>2047</v>
      </c>
      <c r="D301" s="1194"/>
      <c r="E301" s="1051">
        <v>18.329999999999998</v>
      </c>
      <c r="F301" s="1052"/>
      <c r="G301" s="1053"/>
      <c r="M301" s="1054" t="s">
        <v>2047</v>
      </c>
      <c r="O301" s="1041"/>
    </row>
    <row r="302" spans="1:104">
      <c r="A302" s="1049"/>
      <c r="B302" s="1050"/>
      <c r="C302" s="1193" t="s">
        <v>2238</v>
      </c>
      <c r="D302" s="1194"/>
      <c r="E302" s="1051">
        <v>201.96</v>
      </c>
      <c r="F302" s="1052"/>
      <c r="G302" s="1053"/>
      <c r="M302" s="1054" t="s">
        <v>2238</v>
      </c>
      <c r="O302" s="1041"/>
    </row>
    <row r="303" spans="1:104">
      <c r="A303" s="1049"/>
      <c r="B303" s="1050"/>
      <c r="C303" s="1193" t="s">
        <v>2161</v>
      </c>
      <c r="D303" s="1194"/>
      <c r="E303" s="1051">
        <v>11.15</v>
      </c>
      <c r="F303" s="1052"/>
      <c r="G303" s="1053"/>
      <c r="M303" s="1054" t="s">
        <v>2161</v>
      </c>
      <c r="O303" s="1041"/>
    </row>
    <row r="304" spans="1:104">
      <c r="A304" s="1049"/>
      <c r="B304" s="1050"/>
      <c r="C304" s="1193" t="s">
        <v>2239</v>
      </c>
      <c r="D304" s="1194"/>
      <c r="E304" s="1051">
        <v>20.3</v>
      </c>
      <c r="F304" s="1052"/>
      <c r="G304" s="1053"/>
      <c r="M304" s="1054" t="s">
        <v>2239</v>
      </c>
      <c r="O304" s="1041"/>
    </row>
    <row r="305" spans="1:104">
      <c r="A305" s="1049"/>
      <c r="B305" s="1050"/>
      <c r="C305" s="1193" t="s">
        <v>2240</v>
      </c>
      <c r="D305" s="1194"/>
      <c r="E305" s="1051">
        <v>115</v>
      </c>
      <c r="F305" s="1052"/>
      <c r="G305" s="1053"/>
      <c r="M305" s="1054" t="s">
        <v>2240</v>
      </c>
      <c r="O305" s="1041"/>
    </row>
    <row r="306" spans="1:104">
      <c r="A306" s="1049"/>
      <c r="B306" s="1050"/>
      <c r="C306" s="1193" t="s">
        <v>2241</v>
      </c>
      <c r="D306" s="1194"/>
      <c r="E306" s="1051">
        <v>31.3</v>
      </c>
      <c r="F306" s="1052"/>
      <c r="G306" s="1053"/>
      <c r="M306" s="1054" t="s">
        <v>2241</v>
      </c>
      <c r="O306" s="1041"/>
    </row>
    <row r="307" spans="1:104" ht="22.5">
      <c r="A307" s="1042">
        <v>79</v>
      </c>
      <c r="B307" s="1043" t="s">
        <v>2242</v>
      </c>
      <c r="C307" s="1356" t="s">
        <v>2243</v>
      </c>
      <c r="D307" s="1045" t="s">
        <v>853</v>
      </c>
      <c r="E307" s="1046">
        <v>882.47389999999996</v>
      </c>
      <c r="F307" s="1093">
        <v>0</v>
      </c>
      <c r="G307" s="1047">
        <f>E307*F307</f>
        <v>0</v>
      </c>
      <c r="O307" s="1041">
        <v>2</v>
      </c>
      <c r="AA307" s="1019">
        <v>1</v>
      </c>
      <c r="AB307" s="1019">
        <v>7</v>
      </c>
      <c r="AC307" s="1019">
        <v>7</v>
      </c>
      <c r="AZ307" s="1019">
        <v>2</v>
      </c>
      <c r="BA307" s="1019">
        <f>IF(AZ307=1,G307,0)</f>
        <v>0</v>
      </c>
      <c r="BB307" s="1019">
        <f>IF(AZ307=2,G307,0)</f>
        <v>0</v>
      </c>
      <c r="BC307" s="1019">
        <f>IF(AZ307=3,G307,0)</f>
        <v>0</v>
      </c>
      <c r="BD307" s="1019">
        <f>IF(AZ307=4,G307,0)</f>
        <v>0</v>
      </c>
      <c r="BE307" s="1019">
        <f>IF(AZ307=5,G307,0)</f>
        <v>0</v>
      </c>
      <c r="CA307" s="1048">
        <v>1</v>
      </c>
      <c r="CB307" s="1048">
        <v>7</v>
      </c>
      <c r="CZ307" s="1019">
        <v>2.63E-3</v>
      </c>
    </row>
    <row r="308" spans="1:104">
      <c r="A308" s="1049"/>
      <c r="B308" s="1050"/>
      <c r="C308" s="1193" t="s">
        <v>2171</v>
      </c>
      <c r="D308" s="1194"/>
      <c r="E308" s="1051">
        <v>284.72000000000003</v>
      </c>
      <c r="F308" s="1052"/>
      <c r="G308" s="1053"/>
      <c r="M308" s="1054" t="s">
        <v>2171</v>
      </c>
      <c r="O308" s="1041"/>
    </row>
    <row r="309" spans="1:104" ht="33.75">
      <c r="A309" s="1049"/>
      <c r="B309" s="1050"/>
      <c r="C309" s="1193" t="s">
        <v>2244</v>
      </c>
      <c r="D309" s="1194"/>
      <c r="E309" s="1051">
        <v>4.2916999999999996</v>
      </c>
      <c r="F309" s="1052"/>
      <c r="G309" s="1053"/>
      <c r="M309" s="1054" t="s">
        <v>2244</v>
      </c>
      <c r="O309" s="1041"/>
    </row>
    <row r="310" spans="1:104" ht="22.5">
      <c r="A310" s="1049"/>
      <c r="B310" s="1050"/>
      <c r="C310" s="1193" t="s">
        <v>2245</v>
      </c>
      <c r="D310" s="1194"/>
      <c r="E310" s="1051">
        <v>3.512</v>
      </c>
      <c r="F310" s="1052"/>
      <c r="G310" s="1053"/>
      <c r="M310" s="1054" t="s">
        <v>2245</v>
      </c>
      <c r="O310" s="1041"/>
    </row>
    <row r="311" spans="1:104">
      <c r="A311" s="1049"/>
      <c r="B311" s="1050"/>
      <c r="C311" s="1193" t="s">
        <v>2246</v>
      </c>
      <c r="D311" s="1194"/>
      <c r="E311" s="1051">
        <v>5.6559999999999997</v>
      </c>
      <c r="F311" s="1052"/>
      <c r="G311" s="1053"/>
      <c r="M311" s="1054" t="s">
        <v>2246</v>
      </c>
      <c r="O311" s="1041"/>
    </row>
    <row r="312" spans="1:104">
      <c r="A312" s="1049"/>
      <c r="B312" s="1050"/>
      <c r="C312" s="1193" t="s">
        <v>2247</v>
      </c>
      <c r="D312" s="1194"/>
      <c r="E312" s="1051">
        <v>-8.3000000000000007</v>
      </c>
      <c r="F312" s="1052"/>
      <c r="G312" s="1053"/>
      <c r="M312" s="1054" t="s">
        <v>2247</v>
      </c>
      <c r="O312" s="1041"/>
    </row>
    <row r="313" spans="1:104" ht="22.5">
      <c r="A313" s="1049"/>
      <c r="B313" s="1050"/>
      <c r="C313" s="1193" t="s">
        <v>2248</v>
      </c>
      <c r="D313" s="1194"/>
      <c r="E313" s="1051">
        <v>17.114999999999998</v>
      </c>
      <c r="F313" s="1052"/>
      <c r="G313" s="1053"/>
      <c r="M313" s="1054" t="s">
        <v>2248</v>
      </c>
      <c r="O313" s="1041"/>
    </row>
    <row r="314" spans="1:104">
      <c r="A314" s="1049"/>
      <c r="B314" s="1050"/>
      <c r="C314" s="1195" t="s">
        <v>1521</v>
      </c>
      <c r="D314" s="1194"/>
      <c r="E314" s="1063">
        <v>306.99470000000002</v>
      </c>
      <c r="F314" s="1052"/>
      <c r="G314" s="1053"/>
      <c r="M314" s="1054" t="s">
        <v>1521</v>
      </c>
      <c r="O314" s="1041"/>
    </row>
    <row r="315" spans="1:104">
      <c r="A315" s="1049"/>
      <c r="B315" s="1050"/>
      <c r="C315" s="1193" t="s">
        <v>2172</v>
      </c>
      <c r="D315" s="1194"/>
      <c r="E315" s="1051">
        <v>2.27</v>
      </c>
      <c r="F315" s="1052"/>
      <c r="G315" s="1053"/>
      <c r="M315" s="1054" t="s">
        <v>2172</v>
      </c>
      <c r="O315" s="1041"/>
    </row>
    <row r="316" spans="1:104">
      <c r="A316" s="1049"/>
      <c r="B316" s="1050"/>
      <c r="C316" s="1195" t="s">
        <v>1521</v>
      </c>
      <c r="D316" s="1194"/>
      <c r="E316" s="1063">
        <v>2.27</v>
      </c>
      <c r="F316" s="1052"/>
      <c r="G316" s="1053"/>
      <c r="M316" s="1054" t="s">
        <v>1521</v>
      </c>
      <c r="O316" s="1041"/>
    </row>
    <row r="317" spans="1:104" ht="33.75">
      <c r="A317" s="1049"/>
      <c r="B317" s="1050"/>
      <c r="C317" s="1193" t="s">
        <v>2173</v>
      </c>
      <c r="D317" s="1194"/>
      <c r="E317" s="1051">
        <v>214.57</v>
      </c>
      <c r="F317" s="1052"/>
      <c r="G317" s="1053"/>
      <c r="M317" s="1054" t="s">
        <v>2173</v>
      </c>
      <c r="O317" s="1041"/>
    </row>
    <row r="318" spans="1:104" ht="22.5">
      <c r="A318" s="1049"/>
      <c r="B318" s="1050"/>
      <c r="C318" s="1193" t="s">
        <v>2174</v>
      </c>
      <c r="D318" s="1194"/>
      <c r="E318" s="1051">
        <v>282.2</v>
      </c>
      <c r="F318" s="1052"/>
      <c r="G318" s="1053"/>
      <c r="M318" s="1054" t="s">
        <v>2174</v>
      </c>
      <c r="O318" s="1041"/>
    </row>
    <row r="319" spans="1:104">
      <c r="A319" s="1049"/>
      <c r="B319" s="1050"/>
      <c r="C319" s="1193" t="s">
        <v>2175</v>
      </c>
      <c r="D319" s="1194"/>
      <c r="E319" s="1051">
        <v>35.86</v>
      </c>
      <c r="F319" s="1052"/>
      <c r="G319" s="1053"/>
      <c r="M319" s="1054" t="s">
        <v>2175</v>
      </c>
      <c r="O319" s="1041"/>
    </row>
    <row r="320" spans="1:104" ht="22.5">
      <c r="A320" s="1049"/>
      <c r="B320" s="1050"/>
      <c r="C320" s="1193" t="s">
        <v>2249</v>
      </c>
      <c r="D320" s="1194"/>
      <c r="E320" s="1051">
        <v>2.2839999999999998</v>
      </c>
      <c r="F320" s="1052"/>
      <c r="G320" s="1053"/>
      <c r="M320" s="1054" t="s">
        <v>2249</v>
      </c>
      <c r="O320" s="1041"/>
    </row>
    <row r="321" spans="1:104" ht="22.5">
      <c r="A321" s="1049"/>
      <c r="B321" s="1050"/>
      <c r="C321" s="1193" t="s">
        <v>2250</v>
      </c>
      <c r="D321" s="1194"/>
      <c r="E321" s="1051">
        <v>5.1456</v>
      </c>
      <c r="F321" s="1052"/>
      <c r="G321" s="1053"/>
      <c r="M321" s="1054" t="s">
        <v>2250</v>
      </c>
      <c r="O321" s="1041"/>
    </row>
    <row r="322" spans="1:104" ht="33.75">
      <c r="A322" s="1049"/>
      <c r="B322" s="1050"/>
      <c r="C322" s="1193" t="s">
        <v>2251</v>
      </c>
      <c r="D322" s="1194"/>
      <c r="E322" s="1051">
        <v>4.9375999999999998</v>
      </c>
      <c r="F322" s="1052"/>
      <c r="G322" s="1053"/>
      <c r="M322" s="1054" t="s">
        <v>2251</v>
      </c>
      <c r="O322" s="1041"/>
    </row>
    <row r="323" spans="1:104" ht="22.5">
      <c r="A323" s="1049"/>
      <c r="B323" s="1050"/>
      <c r="C323" s="1193" t="s">
        <v>2252</v>
      </c>
      <c r="D323" s="1194"/>
      <c r="E323" s="1051">
        <v>2.3639999999999999</v>
      </c>
      <c r="F323" s="1052"/>
      <c r="G323" s="1053"/>
      <c r="M323" s="1054" t="s">
        <v>2252</v>
      </c>
      <c r="O323" s="1041"/>
    </row>
    <row r="324" spans="1:104" ht="22.5">
      <c r="A324" s="1049"/>
      <c r="B324" s="1050"/>
      <c r="C324" s="1193" t="s">
        <v>2253</v>
      </c>
      <c r="D324" s="1194"/>
      <c r="E324" s="1051">
        <v>11.568</v>
      </c>
      <c r="F324" s="1052"/>
      <c r="G324" s="1053"/>
      <c r="M324" s="1054" t="s">
        <v>2253</v>
      </c>
      <c r="O324" s="1041"/>
    </row>
    <row r="325" spans="1:104">
      <c r="A325" s="1049"/>
      <c r="B325" s="1050"/>
      <c r="C325" s="1193" t="s">
        <v>2254</v>
      </c>
      <c r="D325" s="1194"/>
      <c r="E325" s="1051">
        <v>-1.1279999999999999</v>
      </c>
      <c r="F325" s="1052"/>
      <c r="G325" s="1053"/>
      <c r="M325" s="1054" t="s">
        <v>2254</v>
      </c>
      <c r="O325" s="1041"/>
    </row>
    <row r="326" spans="1:104" ht="33.75">
      <c r="A326" s="1049"/>
      <c r="B326" s="1050"/>
      <c r="C326" s="1193" t="s">
        <v>2255</v>
      </c>
      <c r="D326" s="1194"/>
      <c r="E326" s="1051">
        <v>7.7584</v>
      </c>
      <c r="F326" s="1052"/>
      <c r="G326" s="1053"/>
      <c r="M326" s="1054" t="s">
        <v>2255</v>
      </c>
      <c r="O326" s="1041"/>
    </row>
    <row r="327" spans="1:104">
      <c r="A327" s="1049"/>
      <c r="B327" s="1050"/>
      <c r="C327" s="1193" t="s">
        <v>2256</v>
      </c>
      <c r="D327" s="1194"/>
      <c r="E327" s="1051">
        <v>-0.32</v>
      </c>
      <c r="F327" s="1052"/>
      <c r="G327" s="1053"/>
      <c r="M327" s="1054" t="s">
        <v>2256</v>
      </c>
      <c r="O327" s="1041"/>
    </row>
    <row r="328" spans="1:104" ht="22.5">
      <c r="A328" s="1049"/>
      <c r="B328" s="1050"/>
      <c r="C328" s="1193" t="s">
        <v>2257</v>
      </c>
      <c r="D328" s="1194"/>
      <c r="E328" s="1051">
        <v>4.7919999999999998</v>
      </c>
      <c r="F328" s="1052"/>
      <c r="G328" s="1053"/>
      <c r="M328" s="1054" t="s">
        <v>2257</v>
      </c>
      <c r="O328" s="1041"/>
    </row>
    <row r="329" spans="1:104" ht="22.5">
      <c r="A329" s="1049"/>
      <c r="B329" s="1050"/>
      <c r="C329" s="1193" t="s">
        <v>2258</v>
      </c>
      <c r="D329" s="1194"/>
      <c r="E329" s="1051">
        <v>3.1776</v>
      </c>
      <c r="F329" s="1052"/>
      <c r="G329" s="1053"/>
      <c r="M329" s="1054" t="s">
        <v>2258</v>
      </c>
      <c r="O329" s="1041"/>
    </row>
    <row r="330" spans="1:104">
      <c r="A330" s="1049"/>
      <c r="B330" s="1050"/>
      <c r="C330" s="1195" t="s">
        <v>1521</v>
      </c>
      <c r="D330" s="1194"/>
      <c r="E330" s="1063">
        <v>573.2091999999999</v>
      </c>
      <c r="F330" s="1052"/>
      <c r="G330" s="1053"/>
      <c r="M330" s="1054" t="s">
        <v>1521</v>
      </c>
      <c r="O330" s="1041"/>
    </row>
    <row r="331" spans="1:104">
      <c r="A331" s="1055"/>
      <c r="B331" s="1056" t="s">
        <v>669</v>
      </c>
      <c r="C331" s="1057" t="str">
        <f>CONCATENATE(B294," ",C294)</f>
        <v>711 Izolace proti vodě</v>
      </c>
      <c r="D331" s="1058"/>
      <c r="E331" s="1059"/>
      <c r="F331" s="1060"/>
      <c r="G331" s="1061">
        <f>SUM(G294:G330)</f>
        <v>0</v>
      </c>
      <c r="O331" s="1041">
        <v>4</v>
      </c>
      <c r="BA331" s="1062">
        <f>SUM(BA294:BA330)</f>
        <v>0</v>
      </c>
      <c r="BB331" s="1062">
        <f>SUM(BB294:BB330)</f>
        <v>0</v>
      </c>
      <c r="BC331" s="1062">
        <f>SUM(BC294:BC330)</f>
        <v>0</v>
      </c>
      <c r="BD331" s="1062">
        <f>SUM(BD294:BD330)</f>
        <v>0</v>
      </c>
      <c r="BE331" s="1062">
        <f>SUM(BE294:BE330)</f>
        <v>0</v>
      </c>
    </row>
    <row r="332" spans="1:104">
      <c r="A332" s="1034" t="s">
        <v>110</v>
      </c>
      <c r="B332" s="1035" t="s">
        <v>1762</v>
      </c>
      <c r="C332" s="1036" t="s">
        <v>1763</v>
      </c>
      <c r="D332" s="1037"/>
      <c r="E332" s="1038"/>
      <c r="F332" s="1038"/>
      <c r="G332" s="1039"/>
      <c r="H332" s="1040"/>
      <c r="I332" s="1040"/>
      <c r="O332" s="1041">
        <v>1</v>
      </c>
    </row>
    <row r="333" spans="1:104" ht="22.5">
      <c r="A333" s="1042">
        <v>80</v>
      </c>
      <c r="B333" s="1043" t="s">
        <v>2259</v>
      </c>
      <c r="C333" s="1044" t="s">
        <v>3041</v>
      </c>
      <c r="D333" s="1045" t="s">
        <v>853</v>
      </c>
      <c r="E333" s="1046">
        <v>977.67439999999999</v>
      </c>
      <c r="F333" s="1093">
        <v>0</v>
      </c>
      <c r="G333" s="1047">
        <f>E333*F333</f>
        <v>0</v>
      </c>
      <c r="O333" s="1041">
        <v>2</v>
      </c>
      <c r="AA333" s="1019">
        <v>1</v>
      </c>
      <c r="AB333" s="1019">
        <v>7</v>
      </c>
      <c r="AC333" s="1019">
        <v>7</v>
      </c>
      <c r="AZ333" s="1019">
        <v>2</v>
      </c>
      <c r="BA333" s="1019">
        <f>IF(AZ333=1,G333,0)</f>
        <v>0</v>
      </c>
      <c r="BB333" s="1019">
        <f>IF(AZ333=2,G333,0)</f>
        <v>0</v>
      </c>
      <c r="BC333" s="1019">
        <f>IF(AZ333=3,G333,0)</f>
        <v>0</v>
      </c>
      <c r="BD333" s="1019">
        <f>IF(AZ333=4,G333,0)</f>
        <v>0</v>
      </c>
      <c r="BE333" s="1019">
        <f>IF(AZ333=5,G333,0)</f>
        <v>0</v>
      </c>
      <c r="CA333" s="1048">
        <v>1</v>
      </c>
      <c r="CB333" s="1048">
        <v>7</v>
      </c>
      <c r="CZ333" s="1019">
        <v>3.3E-4</v>
      </c>
    </row>
    <row r="334" spans="1:104">
      <c r="A334" s="1049"/>
      <c r="B334" s="1050"/>
      <c r="C334" s="1193" t="s">
        <v>2260</v>
      </c>
      <c r="D334" s="1194"/>
      <c r="E334" s="1051">
        <v>815.82439999999997</v>
      </c>
      <c r="F334" s="1052"/>
      <c r="G334" s="1053"/>
      <c r="M334" s="1054" t="s">
        <v>2260</v>
      </c>
      <c r="O334" s="1041"/>
    </row>
    <row r="335" spans="1:104">
      <c r="A335" s="1049"/>
      <c r="B335" s="1050"/>
      <c r="C335" s="1193" t="s">
        <v>2261</v>
      </c>
      <c r="D335" s="1194"/>
      <c r="E335" s="1051">
        <v>161.85</v>
      </c>
      <c r="F335" s="1052"/>
      <c r="G335" s="1053"/>
      <c r="M335" s="1054" t="s">
        <v>2261</v>
      </c>
      <c r="O335" s="1041"/>
    </row>
    <row r="336" spans="1:104">
      <c r="A336" s="1049"/>
      <c r="B336" s="1050"/>
      <c r="C336" s="1195" t="s">
        <v>1521</v>
      </c>
      <c r="D336" s="1194"/>
      <c r="E336" s="1063">
        <v>977.67439999999999</v>
      </c>
      <c r="F336" s="1052"/>
      <c r="G336" s="1053"/>
      <c r="M336" s="1054" t="s">
        <v>1521</v>
      </c>
      <c r="O336" s="1041"/>
    </row>
    <row r="337" spans="1:104" ht="22.5">
      <c r="A337" s="1042">
        <v>81</v>
      </c>
      <c r="B337" s="1043" t="s">
        <v>2262</v>
      </c>
      <c r="C337" s="1044" t="s">
        <v>2263</v>
      </c>
      <c r="D337" s="1045" t="s">
        <v>853</v>
      </c>
      <c r="E337" s="1046">
        <v>815.82439999999997</v>
      </c>
      <c r="F337" s="1093">
        <v>0</v>
      </c>
      <c r="G337" s="1047">
        <f>E337*F337</f>
        <v>0</v>
      </c>
      <c r="O337" s="1041">
        <v>2</v>
      </c>
      <c r="AA337" s="1019">
        <v>1</v>
      </c>
      <c r="AB337" s="1019">
        <v>7</v>
      </c>
      <c r="AC337" s="1019">
        <v>7</v>
      </c>
      <c r="AZ337" s="1019">
        <v>2</v>
      </c>
      <c r="BA337" s="1019">
        <f>IF(AZ337=1,G337,0)</f>
        <v>0</v>
      </c>
      <c r="BB337" s="1019">
        <f>IF(AZ337=2,G337,0)</f>
        <v>0</v>
      </c>
      <c r="BC337" s="1019">
        <f>IF(AZ337=3,G337,0)</f>
        <v>0</v>
      </c>
      <c r="BD337" s="1019">
        <f>IF(AZ337=4,G337,0)</f>
        <v>0</v>
      </c>
      <c r="BE337" s="1019">
        <f>IF(AZ337=5,G337,0)</f>
        <v>0</v>
      </c>
      <c r="CA337" s="1048">
        <v>1</v>
      </c>
      <c r="CB337" s="1048">
        <v>7</v>
      </c>
      <c r="CZ337" s="1019">
        <v>3.5E-4</v>
      </c>
    </row>
    <row r="338" spans="1:104">
      <c r="A338" s="1049"/>
      <c r="B338" s="1050"/>
      <c r="C338" s="1193" t="s">
        <v>2264</v>
      </c>
      <c r="D338" s="1194"/>
      <c r="E338" s="1051">
        <v>315.55</v>
      </c>
      <c r="F338" s="1052"/>
      <c r="G338" s="1053"/>
      <c r="M338" s="1054" t="s">
        <v>2264</v>
      </c>
      <c r="O338" s="1041"/>
    </row>
    <row r="339" spans="1:104">
      <c r="A339" s="1049"/>
      <c r="B339" s="1050"/>
      <c r="C339" s="1193" t="s">
        <v>2265</v>
      </c>
      <c r="D339" s="1194"/>
      <c r="E339" s="1051">
        <v>323.84500000000003</v>
      </c>
      <c r="F339" s="1052"/>
      <c r="G339" s="1053"/>
      <c r="M339" s="1054" t="s">
        <v>2265</v>
      </c>
      <c r="O339" s="1041"/>
    </row>
    <row r="340" spans="1:104">
      <c r="A340" s="1049"/>
      <c r="B340" s="1050"/>
      <c r="C340" s="1193" t="s">
        <v>2266</v>
      </c>
      <c r="D340" s="1194"/>
      <c r="E340" s="1051">
        <v>-34.3688</v>
      </c>
      <c r="F340" s="1052"/>
      <c r="G340" s="1053"/>
      <c r="M340" s="1054" t="s">
        <v>2266</v>
      </c>
      <c r="O340" s="1041"/>
    </row>
    <row r="341" spans="1:104">
      <c r="A341" s="1049"/>
      <c r="B341" s="1050"/>
      <c r="C341" s="1193" t="s">
        <v>2267</v>
      </c>
      <c r="D341" s="1194"/>
      <c r="E341" s="1051">
        <v>17.984999999999999</v>
      </c>
      <c r="F341" s="1052"/>
      <c r="G341" s="1053"/>
      <c r="M341" s="1054" t="s">
        <v>2267</v>
      </c>
      <c r="O341" s="1041"/>
    </row>
    <row r="342" spans="1:104">
      <c r="A342" s="1049"/>
      <c r="B342" s="1050"/>
      <c r="C342" s="1193" t="s">
        <v>2268</v>
      </c>
      <c r="D342" s="1194"/>
      <c r="E342" s="1051">
        <v>13.785</v>
      </c>
      <c r="F342" s="1052"/>
      <c r="G342" s="1053"/>
      <c r="M342" s="1054" t="s">
        <v>2268</v>
      </c>
      <c r="O342" s="1041"/>
    </row>
    <row r="343" spans="1:104">
      <c r="A343" s="1049"/>
      <c r="B343" s="1050"/>
      <c r="C343" s="1193" t="s">
        <v>2269</v>
      </c>
      <c r="D343" s="1194"/>
      <c r="E343" s="1051">
        <v>11.7933</v>
      </c>
      <c r="F343" s="1052"/>
      <c r="G343" s="1053"/>
      <c r="M343" s="1054" t="s">
        <v>2269</v>
      </c>
      <c r="O343" s="1041"/>
    </row>
    <row r="344" spans="1:104">
      <c r="A344" s="1049"/>
      <c r="B344" s="1050"/>
      <c r="C344" s="1193" t="s">
        <v>2270</v>
      </c>
      <c r="D344" s="1194"/>
      <c r="E344" s="1051">
        <v>5.3849999999999998</v>
      </c>
      <c r="F344" s="1052"/>
      <c r="G344" s="1053"/>
      <c r="M344" s="1054" t="s">
        <v>2270</v>
      </c>
      <c r="O344" s="1041"/>
    </row>
    <row r="345" spans="1:104">
      <c r="A345" s="1049"/>
      <c r="B345" s="1050"/>
      <c r="C345" s="1195" t="s">
        <v>1521</v>
      </c>
      <c r="D345" s="1194"/>
      <c r="E345" s="1063">
        <v>653.97450000000003</v>
      </c>
      <c r="F345" s="1052"/>
      <c r="G345" s="1053"/>
      <c r="M345" s="1054" t="s">
        <v>1521</v>
      </c>
      <c r="O345" s="1041"/>
    </row>
    <row r="346" spans="1:104">
      <c r="A346" s="1049"/>
      <c r="B346" s="1050"/>
      <c r="C346" s="1193" t="s">
        <v>2271</v>
      </c>
      <c r="D346" s="1194"/>
      <c r="E346" s="1051">
        <v>0</v>
      </c>
      <c r="F346" s="1052"/>
      <c r="G346" s="1053"/>
      <c r="M346" s="1054" t="s">
        <v>2271</v>
      </c>
      <c r="O346" s="1041"/>
    </row>
    <row r="347" spans="1:104">
      <c r="A347" s="1049"/>
      <c r="B347" s="1050"/>
      <c r="C347" s="1193" t="s">
        <v>2272</v>
      </c>
      <c r="D347" s="1194"/>
      <c r="E347" s="1051">
        <v>161.85</v>
      </c>
      <c r="F347" s="1052"/>
      <c r="G347" s="1053"/>
      <c r="M347" s="1054" t="s">
        <v>2272</v>
      </c>
      <c r="O347" s="1041"/>
    </row>
    <row r="348" spans="1:104" ht="22.5">
      <c r="A348" s="1042">
        <v>82</v>
      </c>
      <c r="B348" s="1043" t="s">
        <v>2273</v>
      </c>
      <c r="C348" s="1044" t="s">
        <v>2274</v>
      </c>
      <c r="D348" s="1045" t="s">
        <v>853</v>
      </c>
      <c r="E348" s="1046">
        <v>749.00149999999996</v>
      </c>
      <c r="F348" s="1093">
        <v>0</v>
      </c>
      <c r="G348" s="1047">
        <f>E348*F348</f>
        <v>0</v>
      </c>
      <c r="O348" s="1041">
        <v>2</v>
      </c>
      <c r="AA348" s="1019">
        <v>1</v>
      </c>
      <c r="AB348" s="1019">
        <v>7</v>
      </c>
      <c r="AC348" s="1019">
        <v>7</v>
      </c>
      <c r="AZ348" s="1019">
        <v>2</v>
      </c>
      <c r="BA348" s="1019">
        <f>IF(AZ348=1,G348,0)</f>
        <v>0</v>
      </c>
      <c r="BB348" s="1019">
        <f>IF(AZ348=2,G348,0)</f>
        <v>0</v>
      </c>
      <c r="BC348" s="1019">
        <f>IF(AZ348=3,G348,0)</f>
        <v>0</v>
      </c>
      <c r="BD348" s="1019">
        <f>IF(AZ348=4,G348,0)</f>
        <v>0</v>
      </c>
      <c r="BE348" s="1019">
        <f>IF(AZ348=5,G348,0)</f>
        <v>0</v>
      </c>
      <c r="CA348" s="1048">
        <v>1</v>
      </c>
      <c r="CB348" s="1048">
        <v>7</v>
      </c>
      <c r="CZ348" s="1019">
        <v>6.9999999999999999E-4</v>
      </c>
    </row>
    <row r="349" spans="1:104">
      <c r="A349" s="1049"/>
      <c r="B349" s="1050"/>
      <c r="C349" s="1193" t="s">
        <v>2275</v>
      </c>
      <c r="D349" s="1194"/>
      <c r="E349" s="1051">
        <v>315.55</v>
      </c>
      <c r="F349" s="1052"/>
      <c r="G349" s="1053"/>
      <c r="M349" s="1054" t="s">
        <v>2275</v>
      </c>
      <c r="O349" s="1041"/>
    </row>
    <row r="350" spans="1:104">
      <c r="A350" s="1049"/>
      <c r="B350" s="1050"/>
      <c r="C350" s="1193" t="s">
        <v>2265</v>
      </c>
      <c r="D350" s="1194"/>
      <c r="E350" s="1051">
        <v>323.84500000000003</v>
      </c>
      <c r="F350" s="1052"/>
      <c r="G350" s="1053"/>
      <c r="M350" s="1054" t="s">
        <v>2265</v>
      </c>
      <c r="O350" s="1041"/>
    </row>
    <row r="351" spans="1:104">
      <c r="A351" s="1049"/>
      <c r="B351" s="1050"/>
      <c r="C351" s="1193" t="s">
        <v>2266</v>
      </c>
      <c r="D351" s="1194"/>
      <c r="E351" s="1051">
        <v>-34.3688</v>
      </c>
      <c r="F351" s="1052"/>
      <c r="G351" s="1053"/>
      <c r="M351" s="1054" t="s">
        <v>2266</v>
      </c>
      <c r="O351" s="1041"/>
    </row>
    <row r="352" spans="1:104">
      <c r="A352" s="1049"/>
      <c r="B352" s="1050"/>
      <c r="C352" s="1193" t="s">
        <v>2268</v>
      </c>
      <c r="D352" s="1194"/>
      <c r="E352" s="1051">
        <v>13.785</v>
      </c>
      <c r="F352" s="1052"/>
      <c r="G352" s="1053"/>
      <c r="M352" s="1054" t="s">
        <v>2268</v>
      </c>
      <c r="O352" s="1041"/>
    </row>
    <row r="353" spans="1:104">
      <c r="A353" s="1049"/>
      <c r="B353" s="1050"/>
      <c r="C353" s="1193" t="s">
        <v>2269</v>
      </c>
      <c r="D353" s="1194"/>
      <c r="E353" s="1051">
        <v>11.7933</v>
      </c>
      <c r="F353" s="1052"/>
      <c r="G353" s="1053"/>
      <c r="M353" s="1054" t="s">
        <v>2269</v>
      </c>
      <c r="O353" s="1041"/>
    </row>
    <row r="354" spans="1:104">
      <c r="A354" s="1049"/>
      <c r="B354" s="1050"/>
      <c r="C354" s="1193" t="s">
        <v>2270</v>
      </c>
      <c r="D354" s="1194"/>
      <c r="E354" s="1051">
        <v>5.3849999999999998</v>
      </c>
      <c r="F354" s="1052"/>
      <c r="G354" s="1053"/>
      <c r="M354" s="1054" t="s">
        <v>2270</v>
      </c>
      <c r="O354" s="1041"/>
    </row>
    <row r="355" spans="1:104" ht="22.5">
      <c r="A355" s="1049"/>
      <c r="B355" s="1050"/>
      <c r="C355" s="1193" t="s">
        <v>2276</v>
      </c>
      <c r="D355" s="1194"/>
      <c r="E355" s="1051">
        <v>17.891999999999999</v>
      </c>
      <c r="F355" s="1052"/>
      <c r="G355" s="1053"/>
      <c r="M355" s="1054" t="s">
        <v>2276</v>
      </c>
      <c r="O355" s="1041"/>
    </row>
    <row r="356" spans="1:104">
      <c r="A356" s="1049"/>
      <c r="B356" s="1050"/>
      <c r="C356" s="1195" t="s">
        <v>1521</v>
      </c>
      <c r="D356" s="1194"/>
      <c r="E356" s="1063">
        <v>653.88150000000007</v>
      </c>
      <c r="F356" s="1052"/>
      <c r="G356" s="1053"/>
      <c r="M356" s="1054" t="s">
        <v>1521</v>
      </c>
      <c r="O356" s="1041"/>
    </row>
    <row r="357" spans="1:104">
      <c r="A357" s="1049"/>
      <c r="B357" s="1050"/>
      <c r="C357" s="1193" t="s">
        <v>2277</v>
      </c>
      <c r="D357" s="1194"/>
      <c r="E357" s="1051">
        <v>13.77</v>
      </c>
      <c r="F357" s="1052"/>
      <c r="G357" s="1053"/>
      <c r="M357" s="1054" t="s">
        <v>2277</v>
      </c>
      <c r="O357" s="1041"/>
    </row>
    <row r="358" spans="1:104">
      <c r="A358" s="1049"/>
      <c r="B358" s="1050"/>
      <c r="C358" s="1193" t="s">
        <v>1497</v>
      </c>
      <c r="D358" s="1194"/>
      <c r="E358" s="1051">
        <v>0</v>
      </c>
      <c r="F358" s="1052"/>
      <c r="G358" s="1053"/>
      <c r="M358" s="1054">
        <v>0</v>
      </c>
      <c r="O358" s="1041"/>
    </row>
    <row r="359" spans="1:104">
      <c r="A359" s="1049"/>
      <c r="B359" s="1050"/>
      <c r="C359" s="1193" t="s">
        <v>2278</v>
      </c>
      <c r="D359" s="1194"/>
      <c r="E359" s="1051">
        <v>81.349999999999994</v>
      </c>
      <c r="F359" s="1052"/>
      <c r="G359" s="1053"/>
      <c r="M359" s="1054" t="s">
        <v>2278</v>
      </c>
      <c r="O359" s="1041"/>
    </row>
    <row r="360" spans="1:104" ht="22.5">
      <c r="A360" s="1042">
        <v>83</v>
      </c>
      <c r="B360" s="1043" t="s">
        <v>2279</v>
      </c>
      <c r="C360" s="1044" t="s">
        <v>2280</v>
      </c>
      <c r="D360" s="1045" t="s">
        <v>853</v>
      </c>
      <c r="E360" s="1046">
        <v>214.65</v>
      </c>
      <c r="F360" s="1093">
        <v>0</v>
      </c>
      <c r="G360" s="1047">
        <f>E360*F360</f>
        <v>0</v>
      </c>
      <c r="O360" s="1041">
        <v>2</v>
      </c>
      <c r="AA360" s="1019">
        <v>1</v>
      </c>
      <c r="AB360" s="1019">
        <v>7</v>
      </c>
      <c r="AC360" s="1019">
        <v>7</v>
      </c>
      <c r="AZ360" s="1019">
        <v>2</v>
      </c>
      <c r="BA360" s="1019">
        <f>IF(AZ360=1,G360,0)</f>
        <v>0</v>
      </c>
      <c r="BB360" s="1019">
        <f>IF(AZ360=2,G360,0)</f>
        <v>0</v>
      </c>
      <c r="BC360" s="1019">
        <f>IF(AZ360=3,G360,0)</f>
        <v>0</v>
      </c>
      <c r="BD360" s="1019">
        <f>IF(AZ360=4,G360,0)</f>
        <v>0</v>
      </c>
      <c r="BE360" s="1019">
        <f>IF(AZ360=5,G360,0)</f>
        <v>0</v>
      </c>
      <c r="CA360" s="1048">
        <v>1</v>
      </c>
      <c r="CB360" s="1048">
        <v>7</v>
      </c>
      <c r="CZ360" s="1019">
        <v>3.0000000000000001E-5</v>
      </c>
    </row>
    <row r="361" spans="1:104">
      <c r="A361" s="1049"/>
      <c r="B361" s="1050"/>
      <c r="C361" s="1193" t="s">
        <v>2281</v>
      </c>
      <c r="D361" s="1194"/>
      <c r="E361" s="1051">
        <v>214.65</v>
      </c>
      <c r="F361" s="1052"/>
      <c r="G361" s="1053"/>
      <c r="M361" s="1054" t="s">
        <v>2281</v>
      </c>
      <c r="O361" s="1041"/>
    </row>
    <row r="362" spans="1:104" ht="22.5">
      <c r="A362" s="1042">
        <v>84</v>
      </c>
      <c r="B362" s="1043" t="s">
        <v>2282</v>
      </c>
      <c r="C362" s="1044" t="s">
        <v>2283</v>
      </c>
      <c r="D362" s="1045" t="s">
        <v>853</v>
      </c>
      <c r="E362" s="1046">
        <v>214.65</v>
      </c>
      <c r="F362" s="1093">
        <v>0</v>
      </c>
      <c r="G362" s="1047">
        <f>E362*F362</f>
        <v>0</v>
      </c>
      <c r="O362" s="1041">
        <v>2</v>
      </c>
      <c r="AA362" s="1019">
        <v>1</v>
      </c>
      <c r="AB362" s="1019">
        <v>7</v>
      </c>
      <c r="AC362" s="1019">
        <v>7</v>
      </c>
      <c r="AZ362" s="1019">
        <v>2</v>
      </c>
      <c r="BA362" s="1019">
        <f>IF(AZ362=1,G362,0)</f>
        <v>0</v>
      </c>
      <c r="BB362" s="1019">
        <f>IF(AZ362=2,G362,0)</f>
        <v>0</v>
      </c>
      <c r="BC362" s="1019">
        <f>IF(AZ362=3,G362,0)</f>
        <v>0</v>
      </c>
      <c r="BD362" s="1019">
        <f>IF(AZ362=4,G362,0)</f>
        <v>0</v>
      </c>
      <c r="BE362" s="1019">
        <f>IF(AZ362=5,G362,0)</f>
        <v>0</v>
      </c>
      <c r="CA362" s="1048">
        <v>1</v>
      </c>
      <c r="CB362" s="1048">
        <v>7</v>
      </c>
      <c r="CZ362" s="1019">
        <v>0</v>
      </c>
    </row>
    <row r="363" spans="1:104">
      <c r="A363" s="1049"/>
      <c r="B363" s="1050"/>
      <c r="C363" s="1193" t="s">
        <v>2281</v>
      </c>
      <c r="D363" s="1194"/>
      <c r="E363" s="1051">
        <v>214.65</v>
      </c>
      <c r="F363" s="1052"/>
      <c r="G363" s="1053"/>
      <c r="M363" s="1054" t="s">
        <v>2281</v>
      </c>
      <c r="O363" s="1041"/>
    </row>
    <row r="364" spans="1:104" ht="22.5">
      <c r="A364" s="1042">
        <v>85</v>
      </c>
      <c r="B364" s="1043" t="s">
        <v>2284</v>
      </c>
      <c r="C364" s="1356" t="s">
        <v>2285</v>
      </c>
      <c r="D364" s="1357" t="s">
        <v>853</v>
      </c>
      <c r="E364" s="1046">
        <v>236.11500000000001</v>
      </c>
      <c r="F364" s="1093">
        <v>0</v>
      </c>
      <c r="G364" s="1047">
        <f>E364*F364</f>
        <v>0</v>
      </c>
      <c r="O364" s="1041">
        <v>2</v>
      </c>
      <c r="AA364" s="1019">
        <v>3</v>
      </c>
      <c r="AB364" s="1019">
        <v>7</v>
      </c>
      <c r="AC364" s="1019">
        <v>283221391</v>
      </c>
      <c r="AZ364" s="1019">
        <v>2</v>
      </c>
      <c r="BA364" s="1019">
        <f>IF(AZ364=1,G364,0)</f>
        <v>0</v>
      </c>
      <c r="BB364" s="1019">
        <f>IF(AZ364=2,G364,0)</f>
        <v>0</v>
      </c>
      <c r="BC364" s="1019">
        <f>IF(AZ364=3,G364,0)</f>
        <v>0</v>
      </c>
      <c r="BD364" s="1019">
        <f>IF(AZ364=4,G364,0)</f>
        <v>0</v>
      </c>
      <c r="BE364" s="1019">
        <f>IF(AZ364=5,G364,0)</f>
        <v>0</v>
      </c>
      <c r="CA364" s="1048">
        <v>3</v>
      </c>
      <c r="CB364" s="1048">
        <v>7</v>
      </c>
      <c r="CZ364" s="1019">
        <v>2.5000000000000001E-3</v>
      </c>
    </row>
    <row r="365" spans="1:104">
      <c r="A365" s="1049"/>
      <c r="B365" s="1050"/>
      <c r="C365" s="1358" t="s">
        <v>2286</v>
      </c>
      <c r="D365" s="1359"/>
      <c r="E365" s="1051">
        <v>236.11500000000001</v>
      </c>
      <c r="F365" s="1052"/>
      <c r="G365" s="1053"/>
      <c r="M365" s="1054" t="s">
        <v>2286</v>
      </c>
      <c r="O365" s="1041"/>
    </row>
    <row r="366" spans="1:104" ht="22.5">
      <c r="A366" s="1042">
        <v>86</v>
      </c>
      <c r="B366" s="1043" t="s">
        <v>2287</v>
      </c>
      <c r="C366" s="1356" t="s">
        <v>2288</v>
      </c>
      <c r="D366" s="1357" t="s">
        <v>853</v>
      </c>
      <c r="E366" s="1046">
        <v>1002.0388</v>
      </c>
      <c r="F366" s="1093">
        <v>0</v>
      </c>
      <c r="G366" s="1047">
        <f>E366*F366</f>
        <v>0</v>
      </c>
      <c r="O366" s="1041">
        <v>2</v>
      </c>
      <c r="AA366" s="1019">
        <v>3</v>
      </c>
      <c r="AB366" s="1019">
        <v>7</v>
      </c>
      <c r="AC366" s="1019">
        <v>628522531</v>
      </c>
      <c r="AZ366" s="1019">
        <v>2</v>
      </c>
      <c r="BA366" s="1019">
        <f>IF(AZ366=1,G366,0)</f>
        <v>0</v>
      </c>
      <c r="BB366" s="1019">
        <f>IF(AZ366=2,G366,0)</f>
        <v>0</v>
      </c>
      <c r="BC366" s="1019">
        <f>IF(AZ366=3,G366,0)</f>
        <v>0</v>
      </c>
      <c r="BD366" s="1019">
        <f>IF(AZ366=4,G366,0)</f>
        <v>0</v>
      </c>
      <c r="BE366" s="1019">
        <f>IF(AZ366=5,G366,0)</f>
        <v>0</v>
      </c>
      <c r="CA366" s="1048">
        <v>3</v>
      </c>
      <c r="CB366" s="1048">
        <v>7</v>
      </c>
      <c r="CZ366" s="1019">
        <v>5.4999999999999997E-3</v>
      </c>
    </row>
    <row r="367" spans="1:104">
      <c r="A367" s="1049"/>
      <c r="B367" s="1050"/>
      <c r="C367" s="1358" t="s">
        <v>2289</v>
      </c>
      <c r="D367" s="1359"/>
      <c r="E367" s="1051">
        <v>897.40679999999998</v>
      </c>
      <c r="F367" s="1052"/>
      <c r="G367" s="1053"/>
      <c r="M367" s="1054" t="s">
        <v>2289</v>
      </c>
      <c r="O367" s="1041"/>
    </row>
    <row r="368" spans="1:104">
      <c r="A368" s="1049"/>
      <c r="B368" s="1050"/>
      <c r="C368" s="1358" t="s">
        <v>2290</v>
      </c>
      <c r="D368" s="1359"/>
      <c r="E368" s="1051">
        <v>15.147</v>
      </c>
      <c r="F368" s="1052"/>
      <c r="G368" s="1053"/>
      <c r="M368" s="1054" t="s">
        <v>2290</v>
      </c>
      <c r="O368" s="1041"/>
    </row>
    <row r="369" spans="1:104">
      <c r="A369" s="1049"/>
      <c r="B369" s="1050"/>
      <c r="C369" s="1358" t="s">
        <v>2291</v>
      </c>
      <c r="D369" s="1359"/>
      <c r="E369" s="1051">
        <v>89.484999999999999</v>
      </c>
      <c r="F369" s="1052"/>
      <c r="G369" s="1053"/>
      <c r="M369" s="1054" t="s">
        <v>2291</v>
      </c>
      <c r="O369" s="1041"/>
    </row>
    <row r="370" spans="1:104" ht="22.5">
      <c r="A370" s="1042">
        <v>87</v>
      </c>
      <c r="B370" s="1043" t="s">
        <v>2292</v>
      </c>
      <c r="C370" s="1356" t="s">
        <v>2293</v>
      </c>
      <c r="D370" s="1357" t="s">
        <v>853</v>
      </c>
      <c r="E370" s="1046">
        <v>1002.0388</v>
      </c>
      <c r="F370" s="1093">
        <v>0</v>
      </c>
      <c r="G370" s="1047">
        <f>E370*F370</f>
        <v>0</v>
      </c>
      <c r="O370" s="1041">
        <v>2</v>
      </c>
      <c r="AA370" s="1019">
        <v>3</v>
      </c>
      <c r="AB370" s="1019">
        <v>1</v>
      </c>
      <c r="AC370" s="1019">
        <v>628522557</v>
      </c>
      <c r="AZ370" s="1019">
        <v>2</v>
      </c>
      <c r="BA370" s="1019">
        <f>IF(AZ370=1,G370,0)</f>
        <v>0</v>
      </c>
      <c r="BB370" s="1019">
        <f>IF(AZ370=2,G370,0)</f>
        <v>0</v>
      </c>
      <c r="BC370" s="1019">
        <f>IF(AZ370=3,G370,0)</f>
        <v>0</v>
      </c>
      <c r="BD370" s="1019">
        <f>IF(AZ370=4,G370,0)</f>
        <v>0</v>
      </c>
      <c r="BE370" s="1019">
        <f>IF(AZ370=5,G370,0)</f>
        <v>0</v>
      </c>
      <c r="CA370" s="1048">
        <v>3</v>
      </c>
      <c r="CB370" s="1048">
        <v>1</v>
      </c>
      <c r="CZ370" s="1019">
        <v>3.8E-3</v>
      </c>
    </row>
    <row r="371" spans="1:104">
      <c r="A371" s="1049"/>
      <c r="B371" s="1050"/>
      <c r="C371" s="1358" t="s">
        <v>2289</v>
      </c>
      <c r="D371" s="1359"/>
      <c r="E371" s="1051">
        <v>897.40679999999998</v>
      </c>
      <c r="F371" s="1052"/>
      <c r="G371" s="1053"/>
      <c r="M371" s="1054" t="s">
        <v>2289</v>
      </c>
      <c r="O371" s="1041"/>
    </row>
    <row r="372" spans="1:104">
      <c r="A372" s="1049"/>
      <c r="B372" s="1050"/>
      <c r="C372" s="1358" t="s">
        <v>2290</v>
      </c>
      <c r="D372" s="1359"/>
      <c r="E372" s="1051">
        <v>15.147</v>
      </c>
      <c r="F372" s="1052"/>
      <c r="G372" s="1053"/>
      <c r="M372" s="1054" t="s">
        <v>2290</v>
      </c>
      <c r="O372" s="1041"/>
    </row>
    <row r="373" spans="1:104">
      <c r="A373" s="1049"/>
      <c r="B373" s="1050"/>
      <c r="C373" s="1358" t="s">
        <v>2291</v>
      </c>
      <c r="D373" s="1359"/>
      <c r="E373" s="1051">
        <v>89.484999999999999</v>
      </c>
      <c r="F373" s="1052"/>
      <c r="G373" s="1053"/>
      <c r="M373" s="1054" t="s">
        <v>2291</v>
      </c>
      <c r="O373" s="1041"/>
    </row>
    <row r="374" spans="1:104" ht="22.5">
      <c r="A374" s="1042">
        <v>88</v>
      </c>
      <c r="B374" s="1043" t="s">
        <v>2294</v>
      </c>
      <c r="C374" s="1356" t="s">
        <v>2295</v>
      </c>
      <c r="D374" s="1357" t="s">
        <v>853</v>
      </c>
      <c r="E374" s="1046">
        <v>1075.4418000000001</v>
      </c>
      <c r="F374" s="1093">
        <v>0</v>
      </c>
      <c r="G374" s="1047">
        <f>E374*F374</f>
        <v>0</v>
      </c>
      <c r="O374" s="1041">
        <v>2</v>
      </c>
      <c r="AA374" s="1019">
        <v>3</v>
      </c>
      <c r="AB374" s="1019">
        <v>1</v>
      </c>
      <c r="AC374" s="1019">
        <v>628522691</v>
      </c>
      <c r="AZ374" s="1019">
        <v>2</v>
      </c>
      <c r="BA374" s="1019">
        <f>IF(AZ374=1,G374,0)</f>
        <v>0</v>
      </c>
      <c r="BB374" s="1019">
        <f>IF(AZ374=2,G374,0)</f>
        <v>0</v>
      </c>
      <c r="BC374" s="1019">
        <f>IF(AZ374=3,G374,0)</f>
        <v>0</v>
      </c>
      <c r="BD374" s="1019">
        <f>IF(AZ374=4,G374,0)</f>
        <v>0</v>
      </c>
      <c r="BE374" s="1019">
        <f>IF(AZ374=5,G374,0)</f>
        <v>0</v>
      </c>
      <c r="CA374" s="1048">
        <v>3</v>
      </c>
      <c r="CB374" s="1048">
        <v>1</v>
      </c>
      <c r="CZ374" s="1019">
        <v>4.4999999999999997E-3</v>
      </c>
    </row>
    <row r="375" spans="1:104">
      <c r="A375" s="1049"/>
      <c r="B375" s="1050"/>
      <c r="C375" s="1193" t="s">
        <v>2289</v>
      </c>
      <c r="D375" s="1194"/>
      <c r="E375" s="1051">
        <v>897.40679999999998</v>
      </c>
      <c r="F375" s="1052"/>
      <c r="G375" s="1053"/>
      <c r="M375" s="1054" t="s">
        <v>2289</v>
      </c>
      <c r="O375" s="1041"/>
    </row>
    <row r="376" spans="1:104">
      <c r="A376" s="1049"/>
      <c r="B376" s="1050"/>
      <c r="C376" s="1193" t="s">
        <v>2296</v>
      </c>
      <c r="D376" s="1194"/>
      <c r="E376" s="1051">
        <v>178.035</v>
      </c>
      <c r="F376" s="1052"/>
      <c r="G376" s="1053"/>
      <c r="M376" s="1054" t="s">
        <v>2296</v>
      </c>
      <c r="O376" s="1041"/>
    </row>
    <row r="377" spans="1:104">
      <c r="A377" s="1042">
        <v>89</v>
      </c>
      <c r="B377" s="1043" t="s">
        <v>2297</v>
      </c>
      <c r="C377" s="1044" t="s">
        <v>3042</v>
      </c>
      <c r="D377" s="1045" t="s">
        <v>853</v>
      </c>
      <c r="E377" s="1046">
        <v>236.11500000000001</v>
      </c>
      <c r="F377" s="1093">
        <v>0</v>
      </c>
      <c r="G377" s="1047">
        <f>E377*F377</f>
        <v>0</v>
      </c>
      <c r="O377" s="1041">
        <v>2</v>
      </c>
      <c r="AA377" s="1019">
        <v>3</v>
      </c>
      <c r="AB377" s="1019">
        <v>7</v>
      </c>
      <c r="AC377" s="1019">
        <v>69366198</v>
      </c>
      <c r="AZ377" s="1019">
        <v>2</v>
      </c>
      <c r="BA377" s="1019">
        <f>IF(AZ377=1,G377,0)</f>
        <v>0</v>
      </c>
      <c r="BB377" s="1019">
        <f>IF(AZ377=2,G377,0)</f>
        <v>0</v>
      </c>
      <c r="BC377" s="1019">
        <f>IF(AZ377=3,G377,0)</f>
        <v>0</v>
      </c>
      <c r="BD377" s="1019">
        <f>IF(AZ377=4,G377,0)</f>
        <v>0</v>
      </c>
      <c r="BE377" s="1019">
        <f>IF(AZ377=5,G377,0)</f>
        <v>0</v>
      </c>
      <c r="CA377" s="1048">
        <v>3</v>
      </c>
      <c r="CB377" s="1048">
        <v>7</v>
      </c>
      <c r="CZ377" s="1019">
        <v>2.9999999999999997E-4</v>
      </c>
    </row>
    <row r="378" spans="1:104">
      <c r="A378" s="1049"/>
      <c r="B378" s="1050"/>
      <c r="C378" s="1193" t="s">
        <v>2286</v>
      </c>
      <c r="D378" s="1194"/>
      <c r="E378" s="1051">
        <v>236.11500000000001</v>
      </c>
      <c r="F378" s="1052"/>
      <c r="G378" s="1053"/>
      <c r="M378" s="1054" t="s">
        <v>2286</v>
      </c>
      <c r="O378" s="1041"/>
    </row>
    <row r="379" spans="1:104">
      <c r="A379" s="1042">
        <v>90</v>
      </c>
      <c r="B379" s="1043" t="s">
        <v>2298</v>
      </c>
      <c r="C379" s="1044" t="s">
        <v>2299</v>
      </c>
      <c r="D379" s="1045" t="s">
        <v>1335</v>
      </c>
      <c r="E379" s="1046">
        <v>15.958482582</v>
      </c>
      <c r="F379" s="1093">
        <v>0</v>
      </c>
      <c r="G379" s="1047">
        <f>E379*F379</f>
        <v>0</v>
      </c>
      <c r="O379" s="1041">
        <v>2</v>
      </c>
      <c r="AA379" s="1019">
        <v>7</v>
      </c>
      <c r="AB379" s="1019">
        <v>1001</v>
      </c>
      <c r="AC379" s="1019">
        <v>5</v>
      </c>
      <c r="AZ379" s="1019">
        <v>2</v>
      </c>
      <c r="BA379" s="1019">
        <f>IF(AZ379=1,G379,0)</f>
        <v>0</v>
      </c>
      <c r="BB379" s="1019">
        <f>IF(AZ379=2,G379,0)</f>
        <v>0</v>
      </c>
      <c r="BC379" s="1019">
        <f>IF(AZ379=3,G379,0)</f>
        <v>0</v>
      </c>
      <c r="BD379" s="1019">
        <f>IF(AZ379=4,G379,0)</f>
        <v>0</v>
      </c>
      <c r="BE379" s="1019">
        <f>IF(AZ379=5,G379,0)</f>
        <v>0</v>
      </c>
      <c r="CA379" s="1048">
        <v>7</v>
      </c>
      <c r="CB379" s="1048">
        <v>1001</v>
      </c>
      <c r="CZ379" s="1019">
        <v>0</v>
      </c>
    </row>
    <row r="380" spans="1:104">
      <c r="A380" s="1055"/>
      <c r="B380" s="1056" t="s">
        <v>669</v>
      </c>
      <c r="C380" s="1057" t="str">
        <f>CONCATENATE(B332," ",C332)</f>
        <v>712 Živičné krytiny</v>
      </c>
      <c r="D380" s="1058"/>
      <c r="E380" s="1059"/>
      <c r="F380" s="1060"/>
      <c r="G380" s="1061">
        <f>SUM(G332:G379)</f>
        <v>0</v>
      </c>
      <c r="O380" s="1041">
        <v>4</v>
      </c>
      <c r="BA380" s="1062">
        <f>SUM(BA332:BA379)</f>
        <v>0</v>
      </c>
      <c r="BB380" s="1062">
        <f>SUM(BB332:BB379)</f>
        <v>0</v>
      </c>
      <c r="BC380" s="1062">
        <f>SUM(BC332:BC379)</f>
        <v>0</v>
      </c>
      <c r="BD380" s="1062">
        <f>SUM(BD332:BD379)</f>
        <v>0</v>
      </c>
      <c r="BE380" s="1062">
        <f>SUM(BE332:BE379)</f>
        <v>0</v>
      </c>
    </row>
    <row r="381" spans="1:104">
      <c r="A381" s="1034" t="s">
        <v>110</v>
      </c>
      <c r="B381" s="1035" t="s">
        <v>618</v>
      </c>
      <c r="C381" s="1036" t="s">
        <v>619</v>
      </c>
      <c r="D381" s="1037"/>
      <c r="E381" s="1038"/>
      <c r="F381" s="1038"/>
      <c r="G381" s="1039"/>
      <c r="H381" s="1040"/>
      <c r="I381" s="1040"/>
      <c r="O381" s="1041">
        <v>1</v>
      </c>
    </row>
    <row r="382" spans="1:104" ht="22.5">
      <c r="A382" s="1042">
        <v>91</v>
      </c>
      <c r="B382" s="1043" t="s">
        <v>2300</v>
      </c>
      <c r="C382" s="1044" t="s">
        <v>2301</v>
      </c>
      <c r="D382" s="1045" t="s">
        <v>853</v>
      </c>
      <c r="E382" s="1046">
        <v>1456.12</v>
      </c>
      <c r="F382" s="1093">
        <v>0</v>
      </c>
      <c r="G382" s="1047">
        <f>E382*F382</f>
        <v>0</v>
      </c>
      <c r="O382" s="1041">
        <v>2</v>
      </c>
      <c r="AA382" s="1019">
        <v>1</v>
      </c>
      <c r="AB382" s="1019">
        <v>7</v>
      </c>
      <c r="AC382" s="1019">
        <v>7</v>
      </c>
      <c r="AZ382" s="1019">
        <v>2</v>
      </c>
      <c r="BA382" s="1019">
        <f>IF(AZ382=1,G382,0)</f>
        <v>0</v>
      </c>
      <c r="BB382" s="1019">
        <f>IF(AZ382=2,G382,0)</f>
        <v>0</v>
      </c>
      <c r="BC382" s="1019">
        <f>IF(AZ382=3,G382,0)</f>
        <v>0</v>
      </c>
      <c r="BD382" s="1019">
        <f>IF(AZ382=4,G382,0)</f>
        <v>0</v>
      </c>
      <c r="BE382" s="1019">
        <f>IF(AZ382=5,G382,0)</f>
        <v>0</v>
      </c>
      <c r="CA382" s="1048">
        <v>1</v>
      </c>
      <c r="CB382" s="1048">
        <v>7</v>
      </c>
      <c r="CZ382" s="1019">
        <v>0</v>
      </c>
    </row>
    <row r="383" spans="1:104">
      <c r="A383" s="1049"/>
      <c r="B383" s="1050"/>
      <c r="C383" s="1193" t="s">
        <v>2160</v>
      </c>
      <c r="D383" s="1194"/>
      <c r="E383" s="1051">
        <v>193.3</v>
      </c>
      <c r="F383" s="1052"/>
      <c r="G383" s="1053"/>
      <c r="M383" s="1054" t="s">
        <v>2160</v>
      </c>
      <c r="O383" s="1041"/>
    </row>
    <row r="384" spans="1:104">
      <c r="A384" s="1049"/>
      <c r="B384" s="1050"/>
      <c r="C384" s="1195" t="s">
        <v>1521</v>
      </c>
      <c r="D384" s="1194"/>
      <c r="E384" s="1063">
        <v>193.3</v>
      </c>
      <c r="F384" s="1052"/>
      <c r="G384" s="1053"/>
      <c r="M384" s="1054" t="s">
        <v>1521</v>
      </c>
      <c r="O384" s="1041"/>
    </row>
    <row r="385" spans="1:104" ht="33.75">
      <c r="A385" s="1049"/>
      <c r="B385" s="1050"/>
      <c r="C385" s="1193" t="s">
        <v>2156</v>
      </c>
      <c r="D385" s="1194"/>
      <c r="E385" s="1051">
        <v>48.26</v>
      </c>
      <c r="F385" s="1052"/>
      <c r="G385" s="1053"/>
      <c r="M385" s="1054" t="s">
        <v>2156</v>
      </c>
      <c r="O385" s="1041"/>
    </row>
    <row r="386" spans="1:104">
      <c r="A386" s="1049"/>
      <c r="B386" s="1050"/>
      <c r="C386" s="1193" t="s">
        <v>2157</v>
      </c>
      <c r="D386" s="1194"/>
      <c r="E386" s="1051">
        <v>24.61</v>
      </c>
      <c r="F386" s="1052"/>
      <c r="G386" s="1053"/>
      <c r="M386" s="1054" t="s">
        <v>2157</v>
      </c>
      <c r="O386" s="1041"/>
    </row>
    <row r="387" spans="1:104">
      <c r="A387" s="1049"/>
      <c r="B387" s="1050"/>
      <c r="C387" s="1195" t="s">
        <v>1521</v>
      </c>
      <c r="D387" s="1194"/>
      <c r="E387" s="1063">
        <v>72.87</v>
      </c>
      <c r="F387" s="1052"/>
      <c r="G387" s="1053"/>
      <c r="M387" s="1054" t="s">
        <v>1521</v>
      </c>
      <c r="O387" s="1041"/>
    </row>
    <row r="388" spans="1:104" ht="33.75">
      <c r="A388" s="1049"/>
      <c r="B388" s="1050"/>
      <c r="C388" s="1193" t="s">
        <v>2167</v>
      </c>
      <c r="D388" s="1194"/>
      <c r="E388" s="1051">
        <v>303.77</v>
      </c>
      <c r="F388" s="1052"/>
      <c r="G388" s="1053"/>
      <c r="M388" s="1054" t="s">
        <v>2167</v>
      </c>
      <c r="O388" s="1041"/>
    </row>
    <row r="389" spans="1:104">
      <c r="A389" s="1049"/>
      <c r="B389" s="1050"/>
      <c r="C389" s="1193" t="s">
        <v>2168</v>
      </c>
      <c r="D389" s="1194"/>
      <c r="E389" s="1051">
        <v>164.26</v>
      </c>
      <c r="F389" s="1052"/>
      <c r="G389" s="1053"/>
      <c r="M389" s="1054" t="s">
        <v>2168</v>
      </c>
      <c r="O389" s="1041"/>
    </row>
    <row r="390" spans="1:104">
      <c r="A390" s="1049"/>
      <c r="B390" s="1050"/>
      <c r="C390" s="1195" t="s">
        <v>1521</v>
      </c>
      <c r="D390" s="1194"/>
      <c r="E390" s="1063">
        <v>468.03</v>
      </c>
      <c r="F390" s="1052"/>
      <c r="G390" s="1053"/>
      <c r="M390" s="1054" t="s">
        <v>1521</v>
      </c>
      <c r="O390" s="1041"/>
    </row>
    <row r="391" spans="1:104" ht="22.5">
      <c r="A391" s="1049"/>
      <c r="B391" s="1050"/>
      <c r="C391" s="1193" t="s">
        <v>2048</v>
      </c>
      <c r="D391" s="1194"/>
      <c r="E391" s="1051">
        <v>30.07</v>
      </c>
      <c r="F391" s="1052"/>
      <c r="G391" s="1053"/>
      <c r="M391" s="1054" t="s">
        <v>2048</v>
      </c>
      <c r="O391" s="1041"/>
    </row>
    <row r="392" spans="1:104">
      <c r="A392" s="1049"/>
      <c r="B392" s="1050"/>
      <c r="C392" s="1193" t="s">
        <v>2049</v>
      </c>
      <c r="D392" s="1194"/>
      <c r="E392" s="1051">
        <v>40.58</v>
      </c>
      <c r="F392" s="1052"/>
      <c r="G392" s="1053"/>
      <c r="M392" s="1054" t="s">
        <v>2049</v>
      </c>
      <c r="O392" s="1041"/>
    </row>
    <row r="393" spans="1:104">
      <c r="A393" s="1049"/>
      <c r="B393" s="1050"/>
      <c r="C393" s="1193" t="s">
        <v>2050</v>
      </c>
      <c r="D393" s="1194"/>
      <c r="E393" s="1051">
        <v>32.15</v>
      </c>
      <c r="F393" s="1052"/>
      <c r="G393" s="1053"/>
      <c r="M393" s="1054" t="s">
        <v>2050</v>
      </c>
      <c r="O393" s="1041"/>
    </row>
    <row r="394" spans="1:104">
      <c r="A394" s="1049"/>
      <c r="B394" s="1050"/>
      <c r="C394" s="1193" t="s">
        <v>2051</v>
      </c>
      <c r="D394" s="1194"/>
      <c r="E394" s="1051">
        <v>54.08</v>
      </c>
      <c r="F394" s="1052"/>
      <c r="G394" s="1053"/>
      <c r="M394" s="1054" t="s">
        <v>2051</v>
      </c>
      <c r="O394" s="1041"/>
    </row>
    <row r="395" spans="1:104">
      <c r="A395" s="1049"/>
      <c r="B395" s="1050"/>
      <c r="C395" s="1193" t="s">
        <v>2052</v>
      </c>
      <c r="D395" s="1194"/>
      <c r="E395" s="1051">
        <v>23.04</v>
      </c>
      <c r="F395" s="1052"/>
      <c r="G395" s="1053"/>
      <c r="M395" s="1054" t="s">
        <v>2052</v>
      </c>
      <c r="O395" s="1041"/>
    </row>
    <row r="396" spans="1:104">
      <c r="A396" s="1049"/>
      <c r="B396" s="1050"/>
      <c r="C396" s="1193" t="s">
        <v>2053</v>
      </c>
      <c r="D396" s="1194"/>
      <c r="E396" s="1051">
        <v>22.04</v>
      </c>
      <c r="F396" s="1052"/>
      <c r="G396" s="1053"/>
      <c r="M396" s="1054" t="s">
        <v>2053</v>
      </c>
      <c r="O396" s="1041"/>
    </row>
    <row r="397" spans="1:104">
      <c r="A397" s="1049"/>
      <c r="B397" s="1050"/>
      <c r="C397" s="1195" t="s">
        <v>1521</v>
      </c>
      <c r="D397" s="1194"/>
      <c r="E397" s="1063">
        <v>201.95999999999998</v>
      </c>
      <c r="F397" s="1052"/>
      <c r="G397" s="1053"/>
      <c r="M397" s="1054" t="s">
        <v>1521</v>
      </c>
      <c r="O397" s="1041"/>
    </row>
    <row r="398" spans="1:104">
      <c r="A398" s="1049"/>
      <c r="B398" s="1050"/>
      <c r="C398" s="1193" t="s">
        <v>2302</v>
      </c>
      <c r="D398" s="1194"/>
      <c r="E398" s="1051">
        <v>497.66</v>
      </c>
      <c r="F398" s="1052"/>
      <c r="G398" s="1053"/>
      <c r="M398" s="1054" t="s">
        <v>2302</v>
      </c>
      <c r="O398" s="1041"/>
    </row>
    <row r="399" spans="1:104">
      <c r="A399" s="1049"/>
      <c r="B399" s="1050"/>
      <c r="C399" s="1193" t="s">
        <v>2303</v>
      </c>
      <c r="D399" s="1194"/>
      <c r="E399" s="1051">
        <v>22.3</v>
      </c>
      <c r="F399" s="1052"/>
      <c r="G399" s="1053"/>
      <c r="M399" s="1054" t="s">
        <v>2303</v>
      </c>
      <c r="O399" s="1041"/>
    </row>
    <row r="400" spans="1:104">
      <c r="A400" s="1042">
        <v>92</v>
      </c>
      <c r="B400" s="1043" t="s">
        <v>2304</v>
      </c>
      <c r="C400" s="1044" t="s">
        <v>2305</v>
      </c>
      <c r="D400" s="1045" t="s">
        <v>853</v>
      </c>
      <c r="E400" s="1046">
        <v>2403.1999999999998</v>
      </c>
      <c r="F400" s="1093">
        <v>0</v>
      </c>
      <c r="G400" s="1047">
        <f>E400*F400</f>
        <v>0</v>
      </c>
      <c r="O400" s="1041">
        <v>2</v>
      </c>
      <c r="AA400" s="1019">
        <v>1</v>
      </c>
      <c r="AB400" s="1019">
        <v>7</v>
      </c>
      <c r="AC400" s="1019">
        <v>7</v>
      </c>
      <c r="AZ400" s="1019">
        <v>2</v>
      </c>
      <c r="BA400" s="1019">
        <f>IF(AZ400=1,G400,0)</f>
        <v>0</v>
      </c>
      <c r="BB400" s="1019">
        <f>IF(AZ400=2,G400,0)</f>
        <v>0</v>
      </c>
      <c r="BC400" s="1019">
        <f>IF(AZ400=3,G400,0)</f>
        <v>0</v>
      </c>
      <c r="BD400" s="1019">
        <f>IF(AZ400=4,G400,0)</f>
        <v>0</v>
      </c>
      <c r="BE400" s="1019">
        <f>IF(AZ400=5,G400,0)</f>
        <v>0</v>
      </c>
      <c r="CA400" s="1048">
        <v>1</v>
      </c>
      <c r="CB400" s="1048">
        <v>7</v>
      </c>
      <c r="CZ400" s="1019">
        <v>0</v>
      </c>
    </row>
    <row r="401" spans="1:104">
      <c r="A401" s="1049"/>
      <c r="B401" s="1050"/>
      <c r="C401" s="1196" t="s">
        <v>1582</v>
      </c>
      <c r="D401" s="1194"/>
      <c r="E401" s="1064">
        <v>0</v>
      </c>
      <c r="F401" s="1052"/>
      <c r="G401" s="1053"/>
      <c r="M401" s="1054" t="s">
        <v>1582</v>
      </c>
      <c r="O401" s="1041"/>
    </row>
    <row r="402" spans="1:104">
      <c r="A402" s="1049"/>
      <c r="B402" s="1050"/>
      <c r="C402" s="1196" t="s">
        <v>2275</v>
      </c>
      <c r="D402" s="1194"/>
      <c r="E402" s="1064">
        <v>315.55</v>
      </c>
      <c r="F402" s="1052"/>
      <c r="G402" s="1053"/>
      <c r="M402" s="1054" t="s">
        <v>2275</v>
      </c>
      <c r="O402" s="1041"/>
    </row>
    <row r="403" spans="1:104">
      <c r="A403" s="1049"/>
      <c r="B403" s="1050"/>
      <c r="C403" s="1196" t="s">
        <v>2265</v>
      </c>
      <c r="D403" s="1194"/>
      <c r="E403" s="1064">
        <v>323.84500000000003</v>
      </c>
      <c r="F403" s="1052"/>
      <c r="G403" s="1053"/>
      <c r="M403" s="1054" t="s">
        <v>2265</v>
      </c>
      <c r="O403" s="1041"/>
    </row>
    <row r="404" spans="1:104">
      <c r="A404" s="1049"/>
      <c r="B404" s="1050"/>
      <c r="C404" s="1196" t="s">
        <v>2306</v>
      </c>
      <c r="D404" s="1194"/>
      <c r="E404" s="1064">
        <v>-18.688800000000001</v>
      </c>
      <c r="F404" s="1052"/>
      <c r="G404" s="1053"/>
      <c r="M404" s="1054" t="s">
        <v>2306</v>
      </c>
      <c r="O404" s="1041"/>
    </row>
    <row r="405" spans="1:104">
      <c r="A405" s="1049"/>
      <c r="B405" s="1050"/>
      <c r="C405" s="1196" t="s">
        <v>1586</v>
      </c>
      <c r="D405" s="1194"/>
      <c r="E405" s="1064">
        <v>620.70619999999997</v>
      </c>
      <c r="F405" s="1052"/>
      <c r="G405" s="1053"/>
      <c r="M405" s="1054" t="s">
        <v>1586</v>
      </c>
      <c r="O405" s="1041"/>
    </row>
    <row r="406" spans="1:104">
      <c r="A406" s="1049"/>
      <c r="B406" s="1050"/>
      <c r="C406" s="1193" t="s">
        <v>2307</v>
      </c>
      <c r="D406" s="1194"/>
      <c r="E406" s="1051">
        <v>1862.13</v>
      </c>
      <c r="F406" s="1052"/>
      <c r="G406" s="1053"/>
      <c r="M406" s="1054" t="s">
        <v>2307</v>
      </c>
      <c r="O406" s="1041"/>
    </row>
    <row r="407" spans="1:104">
      <c r="A407" s="1049"/>
      <c r="B407" s="1050"/>
      <c r="C407" s="1193" t="s">
        <v>2308</v>
      </c>
      <c r="D407" s="1194"/>
      <c r="E407" s="1051">
        <v>445.95</v>
      </c>
      <c r="F407" s="1052"/>
      <c r="G407" s="1053"/>
      <c r="M407" s="1054" t="s">
        <v>2308</v>
      </c>
      <c r="O407" s="1041"/>
    </row>
    <row r="408" spans="1:104">
      <c r="A408" s="1049"/>
      <c r="B408" s="1050"/>
      <c r="C408" s="1193" t="s">
        <v>2277</v>
      </c>
      <c r="D408" s="1194"/>
      <c r="E408" s="1051">
        <v>13.77</v>
      </c>
      <c r="F408" s="1052"/>
      <c r="G408" s="1053"/>
      <c r="M408" s="1054" t="s">
        <v>2277</v>
      </c>
      <c r="O408" s="1041"/>
    </row>
    <row r="409" spans="1:104">
      <c r="A409" s="1049"/>
      <c r="B409" s="1050"/>
      <c r="C409" s="1193" t="s">
        <v>2278</v>
      </c>
      <c r="D409" s="1194"/>
      <c r="E409" s="1051">
        <v>81.349999999999994</v>
      </c>
      <c r="F409" s="1052"/>
      <c r="G409" s="1053"/>
      <c r="M409" s="1054" t="s">
        <v>2278</v>
      </c>
      <c r="O409" s="1041"/>
    </row>
    <row r="410" spans="1:104">
      <c r="A410" s="1042">
        <v>93</v>
      </c>
      <c r="B410" s="1043" t="s">
        <v>2309</v>
      </c>
      <c r="C410" s="1356" t="s">
        <v>2310</v>
      </c>
      <c r="D410" s="1357" t="s">
        <v>1261</v>
      </c>
      <c r="E410" s="1046">
        <v>199.7422</v>
      </c>
      <c r="F410" s="1093">
        <v>0</v>
      </c>
      <c r="G410" s="1047">
        <f>E410*F410</f>
        <v>0</v>
      </c>
      <c r="O410" s="1041">
        <v>2</v>
      </c>
      <c r="AA410" s="1019">
        <v>3</v>
      </c>
      <c r="AB410" s="1019">
        <v>7</v>
      </c>
      <c r="AC410" s="1019" t="s">
        <v>2309</v>
      </c>
      <c r="AZ410" s="1019">
        <v>2</v>
      </c>
      <c r="BA410" s="1019">
        <f>IF(AZ410=1,G410,0)</f>
        <v>0</v>
      </c>
      <c r="BB410" s="1019">
        <f>IF(AZ410=2,G410,0)</f>
        <v>0</v>
      </c>
      <c r="BC410" s="1019">
        <f>IF(AZ410=3,G410,0)</f>
        <v>0</v>
      </c>
      <c r="BD410" s="1019">
        <f>IF(AZ410=4,G410,0)</f>
        <v>0</v>
      </c>
      <c r="BE410" s="1019">
        <f>IF(AZ410=5,G410,0)</f>
        <v>0</v>
      </c>
      <c r="CA410" s="1048">
        <v>3</v>
      </c>
      <c r="CB410" s="1048">
        <v>7</v>
      </c>
      <c r="CZ410" s="1019">
        <v>0.02</v>
      </c>
    </row>
    <row r="411" spans="1:104">
      <c r="A411" s="1049"/>
      <c r="B411" s="1050"/>
      <c r="C411" s="1358" t="s">
        <v>2311</v>
      </c>
      <c r="D411" s="1359"/>
      <c r="E411" s="1051">
        <v>157.03960000000001</v>
      </c>
      <c r="F411" s="1052"/>
      <c r="G411" s="1053"/>
      <c r="M411" s="1054" t="s">
        <v>2311</v>
      </c>
      <c r="O411" s="1041"/>
    </row>
    <row r="412" spans="1:104">
      <c r="A412" s="1049"/>
      <c r="B412" s="1050"/>
      <c r="C412" s="1358" t="s">
        <v>2312</v>
      </c>
      <c r="D412" s="1359"/>
      <c r="E412" s="1051">
        <v>37.608499999999999</v>
      </c>
      <c r="F412" s="1052"/>
      <c r="G412" s="1053"/>
      <c r="M412" s="1054" t="s">
        <v>2312</v>
      </c>
      <c r="O412" s="1041"/>
    </row>
    <row r="413" spans="1:104">
      <c r="A413" s="1049"/>
      <c r="B413" s="1050"/>
      <c r="C413" s="1358" t="s">
        <v>2313</v>
      </c>
      <c r="D413" s="1359"/>
      <c r="E413" s="1051">
        <v>1.5146999999999999</v>
      </c>
      <c r="F413" s="1052"/>
      <c r="G413" s="1053"/>
      <c r="M413" s="1054" t="s">
        <v>2313</v>
      </c>
      <c r="O413" s="1041"/>
    </row>
    <row r="414" spans="1:104">
      <c r="A414" s="1049"/>
      <c r="B414" s="1050"/>
      <c r="C414" s="1358" t="s">
        <v>2314</v>
      </c>
      <c r="D414" s="1359"/>
      <c r="E414" s="1051">
        <v>3.5794000000000001</v>
      </c>
      <c r="F414" s="1052"/>
      <c r="G414" s="1053"/>
      <c r="M414" s="1054" t="s">
        <v>2314</v>
      </c>
      <c r="O414" s="1041"/>
    </row>
    <row r="415" spans="1:104">
      <c r="A415" s="1042">
        <v>94</v>
      </c>
      <c r="B415" s="1043" t="s">
        <v>2315</v>
      </c>
      <c r="C415" s="1356" t="s">
        <v>2316</v>
      </c>
      <c r="D415" s="1357" t="s">
        <v>853</v>
      </c>
      <c r="E415" s="1046">
        <v>285.97800000000001</v>
      </c>
      <c r="F415" s="1093">
        <v>0</v>
      </c>
      <c r="G415" s="1047">
        <f>E415*F415</f>
        <v>0</v>
      </c>
      <c r="O415" s="1041">
        <v>2</v>
      </c>
      <c r="AA415" s="1019">
        <v>3</v>
      </c>
      <c r="AB415" s="1019">
        <v>7</v>
      </c>
      <c r="AC415" s="1019">
        <v>28375770</v>
      </c>
      <c r="AZ415" s="1019">
        <v>2</v>
      </c>
      <c r="BA415" s="1019">
        <f>IF(AZ415=1,G415,0)</f>
        <v>0</v>
      </c>
      <c r="BB415" s="1019">
        <f>IF(AZ415=2,G415,0)</f>
        <v>0</v>
      </c>
      <c r="BC415" s="1019">
        <f>IF(AZ415=3,G415,0)</f>
        <v>0</v>
      </c>
      <c r="BD415" s="1019">
        <f>IF(AZ415=4,G415,0)</f>
        <v>0</v>
      </c>
      <c r="BE415" s="1019">
        <f>IF(AZ415=5,G415,0)</f>
        <v>0</v>
      </c>
      <c r="CA415" s="1048">
        <v>3</v>
      </c>
      <c r="CB415" s="1048">
        <v>7</v>
      </c>
      <c r="CZ415" s="1019">
        <v>1.75E-3</v>
      </c>
    </row>
    <row r="416" spans="1:104">
      <c r="A416" s="1049"/>
      <c r="B416" s="1050"/>
      <c r="C416" s="1358" t="s">
        <v>2317</v>
      </c>
      <c r="D416" s="1359"/>
      <c r="E416" s="1051">
        <v>273.71300000000002</v>
      </c>
      <c r="F416" s="1052"/>
      <c r="G416" s="1053"/>
      <c r="M416" s="1054" t="s">
        <v>2317</v>
      </c>
      <c r="O416" s="1041"/>
    </row>
    <row r="417" spans="1:104">
      <c r="A417" s="1049"/>
      <c r="B417" s="1050"/>
      <c r="C417" s="1358" t="s">
        <v>2318</v>
      </c>
      <c r="D417" s="1359"/>
      <c r="E417" s="1051">
        <v>12.265000000000001</v>
      </c>
      <c r="F417" s="1052"/>
      <c r="G417" s="1053"/>
      <c r="M417" s="1054" t="s">
        <v>2318</v>
      </c>
      <c r="O417" s="1041"/>
    </row>
    <row r="418" spans="1:104">
      <c r="A418" s="1042">
        <v>95</v>
      </c>
      <c r="B418" s="1043" t="s">
        <v>2319</v>
      </c>
      <c r="C418" s="1356" t="s">
        <v>2320</v>
      </c>
      <c r="D418" s="1357" t="s">
        <v>853</v>
      </c>
      <c r="E418" s="1046">
        <v>222.15600000000001</v>
      </c>
      <c r="F418" s="1093">
        <v>0</v>
      </c>
      <c r="G418" s="1047">
        <f>E418*F418</f>
        <v>0</v>
      </c>
      <c r="O418" s="1041">
        <v>2</v>
      </c>
      <c r="AA418" s="1019">
        <v>3</v>
      </c>
      <c r="AB418" s="1019">
        <v>7</v>
      </c>
      <c r="AC418" s="1019">
        <v>28375776</v>
      </c>
      <c r="AZ418" s="1019">
        <v>2</v>
      </c>
      <c r="BA418" s="1019">
        <f>IF(AZ418=1,G418,0)</f>
        <v>0</v>
      </c>
      <c r="BB418" s="1019">
        <f>IF(AZ418=2,G418,0)</f>
        <v>0</v>
      </c>
      <c r="BC418" s="1019">
        <f>IF(AZ418=3,G418,0)</f>
        <v>0</v>
      </c>
      <c r="BD418" s="1019">
        <f>IF(AZ418=4,G418,0)</f>
        <v>0</v>
      </c>
      <c r="BE418" s="1019">
        <f>IF(AZ418=5,G418,0)</f>
        <v>0</v>
      </c>
      <c r="CA418" s="1048">
        <v>3</v>
      </c>
      <c r="CB418" s="1048">
        <v>7</v>
      </c>
      <c r="CZ418" s="1019">
        <v>4.0099999999999997E-3</v>
      </c>
    </row>
    <row r="419" spans="1:104">
      <c r="A419" s="1049"/>
      <c r="B419" s="1050"/>
      <c r="C419" s="1358" t="s">
        <v>2321</v>
      </c>
      <c r="D419" s="1359"/>
      <c r="E419" s="1051">
        <v>222.15600000000001</v>
      </c>
      <c r="F419" s="1052"/>
      <c r="G419" s="1053"/>
      <c r="M419" s="1054" t="s">
        <v>2321</v>
      </c>
      <c r="O419" s="1041"/>
    </row>
    <row r="420" spans="1:104">
      <c r="A420" s="1042">
        <v>96</v>
      </c>
      <c r="B420" s="1043" t="s">
        <v>2322</v>
      </c>
      <c r="C420" s="1356" t="s">
        <v>2323</v>
      </c>
      <c r="D420" s="1357" t="s">
        <v>853</v>
      </c>
      <c r="E420" s="1046">
        <v>807.62</v>
      </c>
      <c r="F420" s="1093">
        <v>0</v>
      </c>
      <c r="G420" s="1047">
        <f>E420*F420</f>
        <v>0</v>
      </c>
      <c r="O420" s="1041">
        <v>2</v>
      </c>
      <c r="AA420" s="1019">
        <v>3</v>
      </c>
      <c r="AB420" s="1019">
        <v>1</v>
      </c>
      <c r="AC420" s="1019">
        <v>28375777</v>
      </c>
      <c r="AZ420" s="1019">
        <v>2</v>
      </c>
      <c r="BA420" s="1019">
        <f>IF(AZ420=1,G420,0)</f>
        <v>0</v>
      </c>
      <c r="BB420" s="1019">
        <f>IF(AZ420=2,G420,0)</f>
        <v>0</v>
      </c>
      <c r="BC420" s="1019">
        <f>IF(AZ420=3,G420,0)</f>
        <v>0</v>
      </c>
      <c r="BD420" s="1019">
        <f>IF(AZ420=4,G420,0)</f>
        <v>0</v>
      </c>
      <c r="BE420" s="1019">
        <f>IF(AZ420=5,G420,0)</f>
        <v>0</v>
      </c>
      <c r="CA420" s="1048">
        <v>3</v>
      </c>
      <c r="CB420" s="1048">
        <v>1</v>
      </c>
      <c r="CZ420" s="1019">
        <v>4.0800000000000003E-3</v>
      </c>
    </row>
    <row r="421" spans="1:104">
      <c r="A421" s="1049"/>
      <c r="B421" s="1050"/>
      <c r="C421" s="1360" t="s">
        <v>1582</v>
      </c>
      <c r="D421" s="1359"/>
      <c r="E421" s="1064">
        <v>0</v>
      </c>
      <c r="F421" s="1052"/>
      <c r="G421" s="1053"/>
      <c r="M421" s="1054" t="s">
        <v>1582</v>
      </c>
      <c r="O421" s="1041"/>
    </row>
    <row r="422" spans="1:104">
      <c r="A422" s="1049"/>
      <c r="B422" s="1050"/>
      <c r="C422" s="1360" t="s">
        <v>2160</v>
      </c>
      <c r="D422" s="1359"/>
      <c r="E422" s="1064">
        <v>193.3</v>
      </c>
      <c r="F422" s="1052"/>
      <c r="G422" s="1053"/>
      <c r="M422" s="1054" t="s">
        <v>2160</v>
      </c>
      <c r="O422" s="1041"/>
    </row>
    <row r="423" spans="1:104" ht="33.75">
      <c r="A423" s="1049"/>
      <c r="B423" s="1050"/>
      <c r="C423" s="1360" t="s">
        <v>2156</v>
      </c>
      <c r="D423" s="1359"/>
      <c r="E423" s="1064">
        <v>48.26</v>
      </c>
      <c r="F423" s="1052"/>
      <c r="G423" s="1053"/>
      <c r="M423" s="1054" t="s">
        <v>2156</v>
      </c>
      <c r="O423" s="1041"/>
    </row>
    <row r="424" spans="1:104">
      <c r="A424" s="1049"/>
      <c r="B424" s="1050"/>
      <c r="C424" s="1360" t="s">
        <v>2157</v>
      </c>
      <c r="D424" s="1359"/>
      <c r="E424" s="1064">
        <v>24.61</v>
      </c>
      <c r="F424" s="1052"/>
      <c r="G424" s="1053"/>
      <c r="M424" s="1054" t="s">
        <v>2157</v>
      </c>
      <c r="O424" s="1041"/>
    </row>
    <row r="425" spans="1:104" ht="33.75">
      <c r="A425" s="1049"/>
      <c r="B425" s="1050"/>
      <c r="C425" s="1360" t="s">
        <v>2167</v>
      </c>
      <c r="D425" s="1359"/>
      <c r="E425" s="1064">
        <v>303.77</v>
      </c>
      <c r="F425" s="1052"/>
      <c r="G425" s="1053"/>
      <c r="M425" s="1054" t="s">
        <v>2167</v>
      </c>
      <c r="O425" s="1041"/>
    </row>
    <row r="426" spans="1:104">
      <c r="A426" s="1049"/>
      <c r="B426" s="1050"/>
      <c r="C426" s="1360" t="s">
        <v>2168</v>
      </c>
      <c r="D426" s="1359"/>
      <c r="E426" s="1064">
        <v>164.26</v>
      </c>
      <c r="F426" s="1052"/>
      <c r="G426" s="1053"/>
      <c r="M426" s="1054" t="s">
        <v>2168</v>
      </c>
      <c r="O426" s="1041"/>
    </row>
    <row r="427" spans="1:104">
      <c r="A427" s="1049"/>
      <c r="B427" s="1050"/>
      <c r="C427" s="1360" t="s">
        <v>1586</v>
      </c>
      <c r="D427" s="1359"/>
      <c r="E427" s="1064">
        <v>734.2</v>
      </c>
      <c r="F427" s="1052"/>
      <c r="G427" s="1053"/>
      <c r="M427" s="1054" t="s">
        <v>1586</v>
      </c>
      <c r="O427" s="1041"/>
    </row>
    <row r="428" spans="1:104">
      <c r="A428" s="1049"/>
      <c r="B428" s="1050"/>
      <c r="C428" s="1358" t="s">
        <v>2324</v>
      </c>
      <c r="D428" s="1359"/>
      <c r="E428" s="1051">
        <v>807.62</v>
      </c>
      <c r="F428" s="1052"/>
      <c r="G428" s="1053"/>
      <c r="M428" s="1054" t="s">
        <v>2324</v>
      </c>
      <c r="O428" s="1041"/>
    </row>
    <row r="429" spans="1:104">
      <c r="A429" s="1042">
        <v>97</v>
      </c>
      <c r="B429" s="1043" t="s">
        <v>2325</v>
      </c>
      <c r="C429" s="1356" t="s">
        <v>2326</v>
      </c>
      <c r="D429" s="1357" t="s">
        <v>1261</v>
      </c>
      <c r="E429" s="1046">
        <v>16.925899999999999</v>
      </c>
      <c r="F429" s="1093">
        <v>0</v>
      </c>
      <c r="G429" s="1047">
        <f>E429*F429</f>
        <v>0</v>
      </c>
      <c r="O429" s="1041">
        <v>2</v>
      </c>
      <c r="AA429" s="1019">
        <v>3</v>
      </c>
      <c r="AB429" s="1019">
        <v>7</v>
      </c>
      <c r="AC429" s="1019">
        <v>28375976</v>
      </c>
      <c r="AZ429" s="1019">
        <v>2</v>
      </c>
      <c r="BA429" s="1019">
        <f>IF(AZ429=1,G429,0)</f>
        <v>0</v>
      </c>
      <c r="BB429" s="1019">
        <f>IF(AZ429=2,G429,0)</f>
        <v>0</v>
      </c>
      <c r="BC429" s="1019">
        <f>IF(AZ429=3,G429,0)</f>
        <v>0</v>
      </c>
      <c r="BD429" s="1019">
        <f>IF(AZ429=4,G429,0)</f>
        <v>0</v>
      </c>
      <c r="BE429" s="1019">
        <f>IF(AZ429=5,G429,0)</f>
        <v>0</v>
      </c>
      <c r="CA429" s="1048">
        <v>3</v>
      </c>
      <c r="CB429" s="1048">
        <v>7</v>
      </c>
      <c r="CZ429" s="1019">
        <v>0.02</v>
      </c>
    </row>
    <row r="430" spans="1:104">
      <c r="A430" s="1049"/>
      <c r="B430" s="1050"/>
      <c r="C430" s="1358" t="s">
        <v>2327</v>
      </c>
      <c r="D430" s="1359"/>
      <c r="E430" s="1051">
        <v>13.6556</v>
      </c>
      <c r="F430" s="1052"/>
      <c r="G430" s="1053"/>
      <c r="M430" s="1054" t="s">
        <v>2327</v>
      </c>
      <c r="O430" s="1041"/>
    </row>
    <row r="431" spans="1:104">
      <c r="A431" s="1049"/>
      <c r="B431" s="1050"/>
      <c r="C431" s="1358" t="s">
        <v>2328</v>
      </c>
      <c r="D431" s="1359"/>
      <c r="E431" s="1051">
        <v>3.2703000000000002</v>
      </c>
      <c r="F431" s="1052"/>
      <c r="G431" s="1053"/>
      <c r="M431" s="1054" t="s">
        <v>2328</v>
      </c>
      <c r="O431" s="1041"/>
    </row>
    <row r="432" spans="1:104">
      <c r="A432" s="1042">
        <v>98</v>
      </c>
      <c r="B432" s="1043" t="s">
        <v>2329</v>
      </c>
      <c r="C432" s="1356" t="s">
        <v>2330</v>
      </c>
      <c r="D432" s="1357" t="s">
        <v>853</v>
      </c>
      <c r="E432" s="1046">
        <v>285.97800000000001</v>
      </c>
      <c r="F432" s="1093">
        <v>0</v>
      </c>
      <c r="G432" s="1047">
        <f>E432*F432</f>
        <v>0</v>
      </c>
      <c r="O432" s="1041">
        <v>2</v>
      </c>
      <c r="AA432" s="1019">
        <v>3</v>
      </c>
      <c r="AB432" s="1019">
        <v>7</v>
      </c>
      <c r="AC432" s="1019">
        <v>28600433</v>
      </c>
      <c r="AZ432" s="1019">
        <v>2</v>
      </c>
      <c r="BA432" s="1019">
        <f>IF(AZ432=1,G432,0)</f>
        <v>0</v>
      </c>
      <c r="BB432" s="1019">
        <f>IF(AZ432=2,G432,0)</f>
        <v>0</v>
      </c>
      <c r="BC432" s="1019">
        <f>IF(AZ432=3,G432,0)</f>
        <v>0</v>
      </c>
      <c r="BD432" s="1019">
        <f>IF(AZ432=4,G432,0)</f>
        <v>0</v>
      </c>
      <c r="BE432" s="1019">
        <f>IF(AZ432=5,G432,0)</f>
        <v>0</v>
      </c>
      <c r="CA432" s="1048">
        <v>3</v>
      </c>
      <c r="CB432" s="1048">
        <v>7</v>
      </c>
      <c r="CZ432" s="1019">
        <v>8.9999999999999998E-4</v>
      </c>
    </row>
    <row r="433" spans="1:104">
      <c r="A433" s="1049"/>
      <c r="B433" s="1050"/>
      <c r="C433" s="1193" t="s">
        <v>2317</v>
      </c>
      <c r="D433" s="1194"/>
      <c r="E433" s="1051">
        <v>273.71300000000002</v>
      </c>
      <c r="F433" s="1052"/>
      <c r="G433" s="1053"/>
      <c r="M433" s="1054" t="s">
        <v>2317</v>
      </c>
      <c r="O433" s="1041"/>
    </row>
    <row r="434" spans="1:104">
      <c r="A434" s="1049"/>
      <c r="B434" s="1050"/>
      <c r="C434" s="1193" t="s">
        <v>2318</v>
      </c>
      <c r="D434" s="1194"/>
      <c r="E434" s="1051">
        <v>12.265000000000001</v>
      </c>
      <c r="F434" s="1052"/>
      <c r="G434" s="1053"/>
      <c r="M434" s="1054" t="s">
        <v>2318</v>
      </c>
      <c r="O434" s="1041"/>
    </row>
    <row r="435" spans="1:104">
      <c r="A435" s="1042">
        <v>99</v>
      </c>
      <c r="B435" s="1043" t="s">
        <v>2331</v>
      </c>
      <c r="C435" s="1044" t="s">
        <v>2332</v>
      </c>
      <c r="D435" s="1045" t="s">
        <v>1335</v>
      </c>
      <c r="E435" s="1046">
        <v>9.2771388600000009</v>
      </c>
      <c r="F435" s="1093">
        <v>0</v>
      </c>
      <c r="G435" s="1047">
        <f>E435*F435</f>
        <v>0</v>
      </c>
      <c r="O435" s="1041">
        <v>2</v>
      </c>
      <c r="AA435" s="1019">
        <v>7</v>
      </c>
      <c r="AB435" s="1019">
        <v>1001</v>
      </c>
      <c r="AC435" s="1019">
        <v>5</v>
      </c>
      <c r="AZ435" s="1019">
        <v>2</v>
      </c>
      <c r="BA435" s="1019">
        <f>IF(AZ435=1,G435,0)</f>
        <v>0</v>
      </c>
      <c r="BB435" s="1019">
        <f>IF(AZ435=2,G435,0)</f>
        <v>0</v>
      </c>
      <c r="BC435" s="1019">
        <f>IF(AZ435=3,G435,0)</f>
        <v>0</v>
      </c>
      <c r="BD435" s="1019">
        <f>IF(AZ435=4,G435,0)</f>
        <v>0</v>
      </c>
      <c r="BE435" s="1019">
        <f>IF(AZ435=5,G435,0)</f>
        <v>0</v>
      </c>
      <c r="CA435" s="1048">
        <v>7</v>
      </c>
      <c r="CB435" s="1048">
        <v>1001</v>
      </c>
      <c r="CZ435" s="1019">
        <v>0</v>
      </c>
    </row>
    <row r="436" spans="1:104">
      <c r="A436" s="1055"/>
      <c r="B436" s="1056" t="s">
        <v>669</v>
      </c>
      <c r="C436" s="1057" t="str">
        <f>CONCATENATE(B381," ",C381)</f>
        <v>713 Izolace tepelné</v>
      </c>
      <c r="D436" s="1058"/>
      <c r="E436" s="1059"/>
      <c r="F436" s="1060"/>
      <c r="G436" s="1061">
        <f>SUM(G381:G435)</f>
        <v>0</v>
      </c>
      <c r="O436" s="1041">
        <v>4</v>
      </c>
      <c r="BA436" s="1062">
        <f>SUM(BA381:BA435)</f>
        <v>0</v>
      </c>
      <c r="BB436" s="1062">
        <f>SUM(BB381:BB435)</f>
        <v>0</v>
      </c>
      <c r="BC436" s="1062">
        <f>SUM(BC381:BC435)</f>
        <v>0</v>
      </c>
      <c r="BD436" s="1062">
        <f>SUM(BD381:BD435)</f>
        <v>0</v>
      </c>
      <c r="BE436" s="1062">
        <f>SUM(BE381:BE435)</f>
        <v>0</v>
      </c>
    </row>
    <row r="437" spans="1:104">
      <c r="A437" s="1034" t="s">
        <v>110</v>
      </c>
      <c r="B437" s="1035" t="s">
        <v>1247</v>
      </c>
      <c r="C437" s="1036" t="s">
        <v>1248</v>
      </c>
      <c r="D437" s="1037"/>
      <c r="E437" s="1038"/>
      <c r="F437" s="1038"/>
      <c r="G437" s="1039"/>
      <c r="H437" s="1040"/>
      <c r="I437" s="1040"/>
      <c r="O437" s="1041">
        <v>1</v>
      </c>
    </row>
    <row r="438" spans="1:104">
      <c r="A438" s="1042">
        <v>100</v>
      </c>
      <c r="B438" s="1043" t="s">
        <v>2333</v>
      </c>
      <c r="C438" s="1044" t="s">
        <v>2334</v>
      </c>
      <c r="D438" s="1045" t="s">
        <v>114</v>
      </c>
      <c r="E438" s="1046">
        <v>10</v>
      </c>
      <c r="F438" s="1093">
        <v>0</v>
      </c>
      <c r="G438" s="1047">
        <f>E438*F438</f>
        <v>0</v>
      </c>
      <c r="O438" s="1041">
        <v>2</v>
      </c>
      <c r="AA438" s="1019">
        <v>1</v>
      </c>
      <c r="AB438" s="1019">
        <v>7</v>
      </c>
      <c r="AC438" s="1019">
        <v>7</v>
      </c>
      <c r="AZ438" s="1019">
        <v>2</v>
      </c>
      <c r="BA438" s="1019">
        <f>IF(AZ438=1,G438,0)</f>
        <v>0</v>
      </c>
      <c r="BB438" s="1019">
        <f>IF(AZ438=2,G438,0)</f>
        <v>0</v>
      </c>
      <c r="BC438" s="1019">
        <f>IF(AZ438=3,G438,0)</f>
        <v>0</v>
      </c>
      <c r="BD438" s="1019">
        <f>IF(AZ438=4,G438,0)</f>
        <v>0</v>
      </c>
      <c r="BE438" s="1019">
        <f>IF(AZ438=5,G438,0)</f>
        <v>0</v>
      </c>
      <c r="CA438" s="1048">
        <v>1</v>
      </c>
      <c r="CB438" s="1048">
        <v>7</v>
      </c>
      <c r="CZ438" s="1019">
        <v>3.5249999999999997E-2</v>
      </c>
    </row>
    <row r="439" spans="1:104">
      <c r="A439" s="1055"/>
      <c r="B439" s="1056" t="s">
        <v>669</v>
      </c>
      <c r="C439" s="1057" t="str">
        <f>CONCATENATE(B437," ",C437)</f>
        <v>721 Vnitřní kanalizace</v>
      </c>
      <c r="D439" s="1058"/>
      <c r="E439" s="1059"/>
      <c r="F439" s="1060"/>
      <c r="G439" s="1061">
        <f>SUM(G437:G438)</f>
        <v>0</v>
      </c>
      <c r="O439" s="1041">
        <v>4</v>
      </c>
      <c r="BA439" s="1062">
        <f>SUM(BA437:BA438)</f>
        <v>0</v>
      </c>
      <c r="BB439" s="1062">
        <f>SUM(BB437:BB438)</f>
        <v>0</v>
      </c>
      <c r="BC439" s="1062">
        <f>SUM(BC437:BC438)</f>
        <v>0</v>
      </c>
      <c r="BD439" s="1062">
        <f>SUM(BD437:BD438)</f>
        <v>0</v>
      </c>
      <c r="BE439" s="1062">
        <f>SUM(BE437:BE438)</f>
        <v>0</v>
      </c>
    </row>
    <row r="440" spans="1:104">
      <c r="A440" s="1034" t="s">
        <v>110</v>
      </c>
      <c r="B440" s="1035" t="s">
        <v>1785</v>
      </c>
      <c r="C440" s="1036" t="s">
        <v>1786</v>
      </c>
      <c r="D440" s="1037"/>
      <c r="E440" s="1038"/>
      <c r="F440" s="1038"/>
      <c r="G440" s="1039"/>
      <c r="H440" s="1040"/>
      <c r="I440" s="1040"/>
      <c r="O440" s="1041">
        <v>1</v>
      </c>
    </row>
    <row r="441" spans="1:104" ht="22.5">
      <c r="A441" s="1042">
        <v>101</v>
      </c>
      <c r="B441" s="1043" t="s">
        <v>2335</v>
      </c>
      <c r="C441" s="1044" t="s">
        <v>2336</v>
      </c>
      <c r="D441" s="1045" t="s">
        <v>853</v>
      </c>
      <c r="E441" s="1046">
        <v>77</v>
      </c>
      <c r="F441" s="1093">
        <v>0</v>
      </c>
      <c r="G441" s="1047">
        <f>E441*F441</f>
        <v>0</v>
      </c>
      <c r="O441" s="1041">
        <v>2</v>
      </c>
      <c r="AA441" s="1019">
        <v>1</v>
      </c>
      <c r="AB441" s="1019">
        <v>7</v>
      </c>
      <c r="AC441" s="1019">
        <v>7</v>
      </c>
      <c r="AZ441" s="1019">
        <v>2</v>
      </c>
      <c r="BA441" s="1019">
        <f>IF(AZ441=1,G441,0)</f>
        <v>0</v>
      </c>
      <c r="BB441" s="1019">
        <f>IF(AZ441=2,G441,0)</f>
        <v>0</v>
      </c>
      <c r="BC441" s="1019">
        <f>IF(AZ441=3,G441,0)</f>
        <v>0</v>
      </c>
      <c r="BD441" s="1019">
        <f>IF(AZ441=4,G441,0)</f>
        <v>0</v>
      </c>
      <c r="BE441" s="1019">
        <f>IF(AZ441=5,G441,0)</f>
        <v>0</v>
      </c>
      <c r="CA441" s="1048">
        <v>1</v>
      </c>
      <c r="CB441" s="1048">
        <v>7</v>
      </c>
      <c r="CZ441" s="1019">
        <v>1.1050000000000001E-2</v>
      </c>
    </row>
    <row r="442" spans="1:104">
      <c r="A442" s="1049"/>
      <c r="B442" s="1050"/>
      <c r="C442" s="1193" t="s">
        <v>2337</v>
      </c>
      <c r="D442" s="1194"/>
      <c r="E442" s="1051">
        <v>77</v>
      </c>
      <c r="F442" s="1052"/>
      <c r="G442" s="1053"/>
      <c r="M442" s="1054" t="s">
        <v>2337</v>
      </c>
      <c r="O442" s="1041"/>
    </row>
    <row r="443" spans="1:104">
      <c r="A443" s="1042">
        <v>102</v>
      </c>
      <c r="B443" s="1043" t="s">
        <v>2338</v>
      </c>
      <c r="C443" s="1044" t="s">
        <v>2339</v>
      </c>
      <c r="D443" s="1045" t="s">
        <v>853</v>
      </c>
      <c r="E443" s="1046">
        <v>235</v>
      </c>
      <c r="F443" s="1093">
        <v>0</v>
      </c>
      <c r="G443" s="1047">
        <f>E443*F443</f>
        <v>0</v>
      </c>
      <c r="O443" s="1041">
        <v>2</v>
      </c>
      <c r="AA443" s="1019">
        <v>1</v>
      </c>
      <c r="AB443" s="1019">
        <v>7</v>
      </c>
      <c r="AC443" s="1019">
        <v>7</v>
      </c>
      <c r="AZ443" s="1019">
        <v>2</v>
      </c>
      <c r="BA443" s="1019">
        <f>IF(AZ443=1,G443,0)</f>
        <v>0</v>
      </c>
      <c r="BB443" s="1019">
        <f>IF(AZ443=2,G443,0)</f>
        <v>0</v>
      </c>
      <c r="BC443" s="1019">
        <f>IF(AZ443=3,G443,0)</f>
        <v>0</v>
      </c>
      <c r="BD443" s="1019">
        <f>IF(AZ443=4,G443,0)</f>
        <v>0</v>
      </c>
      <c r="BE443" s="1019">
        <f>IF(AZ443=5,G443,0)</f>
        <v>0</v>
      </c>
      <c r="CA443" s="1048">
        <v>1</v>
      </c>
      <c r="CB443" s="1048">
        <v>7</v>
      </c>
      <c r="CZ443" s="1019">
        <v>5.0000000000000002E-5</v>
      </c>
    </row>
    <row r="444" spans="1:104">
      <c r="A444" s="1049"/>
      <c r="B444" s="1050"/>
      <c r="C444" s="1193" t="s">
        <v>2340</v>
      </c>
      <c r="D444" s="1194"/>
      <c r="E444" s="1051">
        <v>105</v>
      </c>
      <c r="F444" s="1052"/>
      <c r="G444" s="1053"/>
      <c r="M444" s="1054" t="s">
        <v>2340</v>
      </c>
      <c r="O444" s="1041"/>
    </row>
    <row r="445" spans="1:104">
      <c r="A445" s="1049"/>
      <c r="B445" s="1050"/>
      <c r="C445" s="1193" t="s">
        <v>2341</v>
      </c>
      <c r="D445" s="1194"/>
      <c r="E445" s="1051">
        <v>130</v>
      </c>
      <c r="F445" s="1052"/>
      <c r="G445" s="1053"/>
      <c r="M445" s="1054" t="s">
        <v>2341</v>
      </c>
      <c r="O445" s="1041"/>
    </row>
    <row r="446" spans="1:104">
      <c r="A446" s="1042">
        <v>103</v>
      </c>
      <c r="B446" s="1043" t="s">
        <v>2342</v>
      </c>
      <c r="C446" s="1044" t="s">
        <v>2343</v>
      </c>
      <c r="D446" s="1045" t="s">
        <v>853</v>
      </c>
      <c r="E446" s="1046">
        <v>258.5</v>
      </c>
      <c r="F446" s="1093">
        <v>0</v>
      </c>
      <c r="G446" s="1047">
        <f>E446*F446</f>
        <v>0</v>
      </c>
      <c r="O446" s="1041">
        <v>2</v>
      </c>
      <c r="AA446" s="1019">
        <v>3</v>
      </c>
      <c r="AB446" s="1019">
        <v>7</v>
      </c>
      <c r="AC446" s="1019">
        <v>60725010</v>
      </c>
      <c r="AZ446" s="1019">
        <v>2</v>
      </c>
      <c r="BA446" s="1019">
        <f>IF(AZ446=1,G446,0)</f>
        <v>0</v>
      </c>
      <c r="BB446" s="1019">
        <f>IF(AZ446=2,G446,0)</f>
        <v>0</v>
      </c>
      <c r="BC446" s="1019">
        <f>IF(AZ446=3,G446,0)</f>
        <v>0</v>
      </c>
      <c r="BD446" s="1019">
        <f>IF(AZ446=4,G446,0)</f>
        <v>0</v>
      </c>
      <c r="BE446" s="1019">
        <f>IF(AZ446=5,G446,0)</f>
        <v>0</v>
      </c>
      <c r="CA446" s="1048">
        <v>3</v>
      </c>
      <c r="CB446" s="1048">
        <v>7</v>
      </c>
      <c r="CZ446" s="1019">
        <v>0.04</v>
      </c>
    </row>
    <row r="447" spans="1:104">
      <c r="A447" s="1049"/>
      <c r="B447" s="1050"/>
      <c r="C447" s="1193" t="s">
        <v>2344</v>
      </c>
      <c r="D447" s="1194"/>
      <c r="E447" s="1051">
        <v>258.5</v>
      </c>
      <c r="F447" s="1052"/>
      <c r="G447" s="1053"/>
      <c r="M447" s="1054" t="s">
        <v>2344</v>
      </c>
      <c r="O447" s="1041"/>
    </row>
    <row r="448" spans="1:104">
      <c r="A448" s="1042">
        <v>104</v>
      </c>
      <c r="B448" s="1043" t="s">
        <v>2345</v>
      </c>
      <c r="C448" s="1044" t="s">
        <v>2346</v>
      </c>
      <c r="D448" s="1045" t="s">
        <v>1335</v>
      </c>
      <c r="E448" s="1046">
        <v>11.2026</v>
      </c>
      <c r="F448" s="1093">
        <v>0</v>
      </c>
      <c r="G448" s="1047">
        <f>E448*F448</f>
        <v>0</v>
      </c>
      <c r="O448" s="1041">
        <v>2</v>
      </c>
      <c r="AA448" s="1019">
        <v>7</v>
      </c>
      <c r="AB448" s="1019">
        <v>1001</v>
      </c>
      <c r="AC448" s="1019">
        <v>5</v>
      </c>
      <c r="AZ448" s="1019">
        <v>2</v>
      </c>
      <c r="BA448" s="1019">
        <f>IF(AZ448=1,G448,0)</f>
        <v>0</v>
      </c>
      <c r="BB448" s="1019">
        <f>IF(AZ448=2,G448,0)</f>
        <v>0</v>
      </c>
      <c r="BC448" s="1019">
        <f>IF(AZ448=3,G448,0)</f>
        <v>0</v>
      </c>
      <c r="BD448" s="1019">
        <f>IF(AZ448=4,G448,0)</f>
        <v>0</v>
      </c>
      <c r="BE448" s="1019">
        <f>IF(AZ448=5,G448,0)</f>
        <v>0</v>
      </c>
      <c r="CA448" s="1048">
        <v>7</v>
      </c>
      <c r="CB448" s="1048">
        <v>1001</v>
      </c>
      <c r="CZ448" s="1019">
        <v>0</v>
      </c>
    </row>
    <row r="449" spans="1:104">
      <c r="A449" s="1055"/>
      <c r="B449" s="1056" t="s">
        <v>669</v>
      </c>
      <c r="C449" s="1057" t="str">
        <f>CONCATENATE(B440," ",C440)</f>
        <v>762 Konstrukce tesařské</v>
      </c>
      <c r="D449" s="1058"/>
      <c r="E449" s="1059"/>
      <c r="F449" s="1060"/>
      <c r="G449" s="1061">
        <f>SUM(G440:G448)</f>
        <v>0</v>
      </c>
      <c r="O449" s="1041">
        <v>4</v>
      </c>
      <c r="BA449" s="1062">
        <f>SUM(BA440:BA448)</f>
        <v>0</v>
      </c>
      <c r="BB449" s="1062">
        <f>SUM(BB440:BB448)</f>
        <v>0</v>
      </c>
      <c r="BC449" s="1062">
        <f>SUM(BC440:BC448)</f>
        <v>0</v>
      </c>
      <c r="BD449" s="1062">
        <f>SUM(BD440:BD448)</f>
        <v>0</v>
      </c>
      <c r="BE449" s="1062">
        <f>SUM(BE440:BE448)</f>
        <v>0</v>
      </c>
    </row>
    <row r="450" spans="1:104">
      <c r="A450" s="1034" t="s">
        <v>110</v>
      </c>
      <c r="B450" s="1035" t="s">
        <v>1808</v>
      </c>
      <c r="C450" s="1036" t="s">
        <v>1809</v>
      </c>
      <c r="D450" s="1037"/>
      <c r="E450" s="1038"/>
      <c r="F450" s="1038"/>
      <c r="G450" s="1039"/>
      <c r="H450" s="1040"/>
      <c r="I450" s="1040"/>
      <c r="O450" s="1041">
        <v>1</v>
      </c>
    </row>
    <row r="451" spans="1:104">
      <c r="A451" s="1042">
        <v>105</v>
      </c>
      <c r="B451" s="1043" t="s">
        <v>2347</v>
      </c>
      <c r="C451" s="1044" t="s">
        <v>2348</v>
      </c>
      <c r="D451" s="1045" t="s">
        <v>136</v>
      </c>
      <c r="E451" s="1046">
        <v>49.1</v>
      </c>
      <c r="F451" s="1093">
        <v>0</v>
      </c>
      <c r="G451" s="1047">
        <f>E451*F451</f>
        <v>0</v>
      </c>
      <c r="O451" s="1041">
        <v>2</v>
      </c>
      <c r="AA451" s="1019">
        <v>1</v>
      </c>
      <c r="AB451" s="1019">
        <v>7</v>
      </c>
      <c r="AC451" s="1019">
        <v>7</v>
      </c>
      <c r="AZ451" s="1019">
        <v>2</v>
      </c>
      <c r="BA451" s="1019">
        <f>IF(AZ451=1,G451,0)</f>
        <v>0</v>
      </c>
      <c r="BB451" s="1019">
        <f>IF(AZ451=2,G451,0)</f>
        <v>0</v>
      </c>
      <c r="BC451" s="1019">
        <f>IF(AZ451=3,G451,0)</f>
        <v>0</v>
      </c>
      <c r="BD451" s="1019">
        <f>IF(AZ451=4,G451,0)</f>
        <v>0</v>
      </c>
      <c r="BE451" s="1019">
        <f>IF(AZ451=5,G451,0)</f>
        <v>0</v>
      </c>
      <c r="CA451" s="1048">
        <v>1</v>
      </c>
      <c r="CB451" s="1048">
        <v>7</v>
      </c>
      <c r="CZ451" s="1019">
        <v>2.1000000000000001E-4</v>
      </c>
    </row>
    <row r="452" spans="1:104">
      <c r="A452" s="1049"/>
      <c r="B452" s="1050"/>
      <c r="C452" s="1193" t="s">
        <v>2349</v>
      </c>
      <c r="D452" s="1194"/>
      <c r="E452" s="1051">
        <v>24.55</v>
      </c>
      <c r="F452" s="1052"/>
      <c r="G452" s="1053"/>
      <c r="M452" s="1054" t="s">
        <v>2349</v>
      </c>
      <c r="O452" s="1041"/>
    </row>
    <row r="453" spans="1:104">
      <c r="A453" s="1049"/>
      <c r="B453" s="1050"/>
      <c r="C453" s="1193" t="s">
        <v>2350</v>
      </c>
      <c r="D453" s="1194"/>
      <c r="E453" s="1051">
        <v>24.55</v>
      </c>
      <c r="F453" s="1052"/>
      <c r="G453" s="1053"/>
      <c r="M453" s="1054" t="s">
        <v>2350</v>
      </c>
      <c r="O453" s="1041"/>
    </row>
    <row r="454" spans="1:104">
      <c r="A454" s="1042">
        <v>106</v>
      </c>
      <c r="B454" s="1043" t="s">
        <v>2351</v>
      </c>
      <c r="C454" s="1044" t="s">
        <v>2352</v>
      </c>
      <c r="D454" s="1045" t="s">
        <v>136</v>
      </c>
      <c r="E454" s="1046">
        <v>70.546999999999997</v>
      </c>
      <c r="F454" s="1093">
        <v>0</v>
      </c>
      <c r="G454" s="1047">
        <f>E454*F454</f>
        <v>0</v>
      </c>
      <c r="O454" s="1041">
        <v>2</v>
      </c>
      <c r="AA454" s="1019">
        <v>1</v>
      </c>
      <c r="AB454" s="1019">
        <v>7</v>
      </c>
      <c r="AC454" s="1019">
        <v>7</v>
      </c>
      <c r="AZ454" s="1019">
        <v>2</v>
      </c>
      <c r="BA454" s="1019">
        <f>IF(AZ454=1,G454,0)</f>
        <v>0</v>
      </c>
      <c r="BB454" s="1019">
        <f>IF(AZ454=2,G454,0)</f>
        <v>0</v>
      </c>
      <c r="BC454" s="1019">
        <f>IF(AZ454=3,G454,0)</f>
        <v>0</v>
      </c>
      <c r="BD454" s="1019">
        <f>IF(AZ454=4,G454,0)</f>
        <v>0</v>
      </c>
      <c r="BE454" s="1019">
        <f>IF(AZ454=5,G454,0)</f>
        <v>0</v>
      </c>
      <c r="CA454" s="1048">
        <v>1</v>
      </c>
      <c r="CB454" s="1048">
        <v>7</v>
      </c>
      <c r="CZ454" s="1019">
        <v>1.8699999999999999E-3</v>
      </c>
    </row>
    <row r="455" spans="1:104">
      <c r="A455" s="1049"/>
      <c r="B455" s="1050"/>
      <c r="C455" s="1193" t="s">
        <v>2353</v>
      </c>
      <c r="D455" s="1194"/>
      <c r="E455" s="1051">
        <v>6.6120000000000001</v>
      </c>
      <c r="F455" s="1052"/>
      <c r="G455" s="1053"/>
      <c r="M455" s="1054" t="s">
        <v>2353</v>
      </c>
      <c r="O455" s="1041"/>
    </row>
    <row r="456" spans="1:104">
      <c r="A456" s="1049"/>
      <c r="B456" s="1050"/>
      <c r="C456" s="1193" t="s">
        <v>2354</v>
      </c>
      <c r="D456" s="1194"/>
      <c r="E456" s="1051">
        <v>4.76</v>
      </c>
      <c r="F456" s="1052"/>
      <c r="G456" s="1053"/>
      <c r="M456" s="1054" t="s">
        <v>2354</v>
      </c>
      <c r="O456" s="1041"/>
    </row>
    <row r="457" spans="1:104">
      <c r="A457" s="1049"/>
      <c r="B457" s="1050"/>
      <c r="C457" s="1193" t="s">
        <v>2355</v>
      </c>
      <c r="D457" s="1194"/>
      <c r="E457" s="1051">
        <v>13.2</v>
      </c>
      <c r="F457" s="1052"/>
      <c r="G457" s="1053"/>
      <c r="M457" s="1054" t="s">
        <v>2355</v>
      </c>
      <c r="O457" s="1041"/>
    </row>
    <row r="458" spans="1:104">
      <c r="A458" s="1049"/>
      <c r="B458" s="1050"/>
      <c r="C458" s="1193" t="s">
        <v>2356</v>
      </c>
      <c r="D458" s="1194"/>
      <c r="E458" s="1051">
        <v>4.6749999999999998</v>
      </c>
      <c r="F458" s="1052"/>
      <c r="G458" s="1053"/>
      <c r="M458" s="1054" t="s">
        <v>2356</v>
      </c>
      <c r="O458" s="1041"/>
    </row>
    <row r="459" spans="1:104">
      <c r="A459" s="1049"/>
      <c r="B459" s="1050"/>
      <c r="C459" s="1193" t="s">
        <v>2357</v>
      </c>
      <c r="D459" s="1194"/>
      <c r="E459" s="1051">
        <v>5</v>
      </c>
      <c r="F459" s="1052"/>
      <c r="G459" s="1053"/>
      <c r="M459" s="1054" t="s">
        <v>2357</v>
      </c>
      <c r="O459" s="1041"/>
    </row>
    <row r="460" spans="1:104">
      <c r="A460" s="1049"/>
      <c r="B460" s="1050"/>
      <c r="C460" s="1193" t="s">
        <v>2358</v>
      </c>
      <c r="D460" s="1194"/>
      <c r="E460" s="1051">
        <v>21</v>
      </c>
      <c r="F460" s="1052"/>
      <c r="G460" s="1053"/>
      <c r="M460" s="1054" t="s">
        <v>2358</v>
      </c>
      <c r="O460" s="1041"/>
    </row>
    <row r="461" spans="1:104">
      <c r="A461" s="1049"/>
      <c r="B461" s="1050"/>
      <c r="C461" s="1193" t="s">
        <v>2359</v>
      </c>
      <c r="D461" s="1194"/>
      <c r="E461" s="1051">
        <v>7.5</v>
      </c>
      <c r="F461" s="1052"/>
      <c r="G461" s="1053"/>
      <c r="M461" s="1054" t="s">
        <v>2359</v>
      </c>
      <c r="O461" s="1041"/>
    </row>
    <row r="462" spans="1:104">
      <c r="A462" s="1049"/>
      <c r="B462" s="1050"/>
      <c r="C462" s="1193" t="s">
        <v>2360</v>
      </c>
      <c r="D462" s="1194"/>
      <c r="E462" s="1051">
        <v>7.8</v>
      </c>
      <c r="F462" s="1052"/>
      <c r="G462" s="1053"/>
      <c r="M462" s="1054" t="s">
        <v>2360</v>
      </c>
      <c r="O462" s="1041"/>
    </row>
    <row r="463" spans="1:104">
      <c r="A463" s="1042">
        <v>107</v>
      </c>
      <c r="B463" s="1043" t="s">
        <v>2361</v>
      </c>
      <c r="C463" s="1044" t="s">
        <v>2362</v>
      </c>
      <c r="D463" s="1045" t="s">
        <v>114</v>
      </c>
      <c r="E463" s="1046">
        <v>2</v>
      </c>
      <c r="F463" s="1093">
        <v>0</v>
      </c>
      <c r="G463" s="1047">
        <f>E463*F463</f>
        <v>0</v>
      </c>
      <c r="O463" s="1041">
        <v>2</v>
      </c>
      <c r="AA463" s="1019">
        <v>1</v>
      </c>
      <c r="AB463" s="1019">
        <v>7</v>
      </c>
      <c r="AC463" s="1019">
        <v>7</v>
      </c>
      <c r="AZ463" s="1019">
        <v>2</v>
      </c>
      <c r="BA463" s="1019">
        <f>IF(AZ463=1,G463,0)</f>
        <v>0</v>
      </c>
      <c r="BB463" s="1019">
        <f>IF(AZ463=2,G463,0)</f>
        <v>0</v>
      </c>
      <c r="BC463" s="1019">
        <f>IF(AZ463=3,G463,0)</f>
        <v>0</v>
      </c>
      <c r="BD463" s="1019">
        <f>IF(AZ463=4,G463,0)</f>
        <v>0</v>
      </c>
      <c r="BE463" s="1019">
        <f>IF(AZ463=5,G463,0)</f>
        <v>0</v>
      </c>
      <c r="CA463" s="1048">
        <v>1</v>
      </c>
      <c r="CB463" s="1048">
        <v>7</v>
      </c>
      <c r="CZ463" s="1019">
        <v>2.5600000000000002E-3</v>
      </c>
    </row>
    <row r="464" spans="1:104">
      <c r="A464" s="1049"/>
      <c r="B464" s="1050"/>
      <c r="C464" s="1193" t="s">
        <v>2363</v>
      </c>
      <c r="D464" s="1194"/>
      <c r="E464" s="1051">
        <v>1</v>
      </c>
      <c r="F464" s="1052"/>
      <c r="G464" s="1053"/>
      <c r="M464" s="1054" t="s">
        <v>2363</v>
      </c>
      <c r="O464" s="1041"/>
    </row>
    <row r="465" spans="1:104">
      <c r="A465" s="1049"/>
      <c r="B465" s="1050"/>
      <c r="C465" s="1193" t="s">
        <v>2364</v>
      </c>
      <c r="D465" s="1194"/>
      <c r="E465" s="1051">
        <v>1</v>
      </c>
      <c r="F465" s="1052"/>
      <c r="G465" s="1053"/>
      <c r="M465" s="1054" t="s">
        <v>2364</v>
      </c>
      <c r="O465" s="1041"/>
    </row>
    <row r="466" spans="1:104">
      <c r="A466" s="1042">
        <v>108</v>
      </c>
      <c r="B466" s="1043" t="s">
        <v>2365</v>
      </c>
      <c r="C466" s="1044" t="s">
        <v>2366</v>
      </c>
      <c r="D466" s="1045" t="s">
        <v>136</v>
      </c>
      <c r="E466" s="1046">
        <v>187.96</v>
      </c>
      <c r="F466" s="1093">
        <v>0</v>
      </c>
      <c r="G466" s="1047">
        <f>E466*F466</f>
        <v>0</v>
      </c>
      <c r="O466" s="1041">
        <v>2</v>
      </c>
      <c r="AA466" s="1019">
        <v>1</v>
      </c>
      <c r="AB466" s="1019">
        <v>7</v>
      </c>
      <c r="AC466" s="1019">
        <v>7</v>
      </c>
      <c r="AZ466" s="1019">
        <v>2</v>
      </c>
      <c r="BA466" s="1019">
        <f>IF(AZ466=1,G466,0)</f>
        <v>0</v>
      </c>
      <c r="BB466" s="1019">
        <f>IF(AZ466=2,G466,0)</f>
        <v>0</v>
      </c>
      <c r="BC466" s="1019">
        <f>IF(AZ466=3,G466,0)</f>
        <v>0</v>
      </c>
      <c r="BD466" s="1019">
        <f>IF(AZ466=4,G466,0)</f>
        <v>0</v>
      </c>
      <c r="BE466" s="1019">
        <f>IF(AZ466=5,G466,0)</f>
        <v>0</v>
      </c>
      <c r="CA466" s="1048">
        <v>1</v>
      </c>
      <c r="CB466" s="1048">
        <v>7</v>
      </c>
      <c r="CZ466" s="1019">
        <v>5.3800000000000002E-3</v>
      </c>
    </row>
    <row r="467" spans="1:104">
      <c r="A467" s="1049"/>
      <c r="B467" s="1050"/>
      <c r="C467" s="1193" t="s">
        <v>2367</v>
      </c>
      <c r="D467" s="1194"/>
      <c r="E467" s="1051">
        <v>3.23</v>
      </c>
      <c r="F467" s="1052"/>
      <c r="G467" s="1053"/>
      <c r="M467" s="1054" t="s">
        <v>2367</v>
      </c>
      <c r="O467" s="1041"/>
    </row>
    <row r="468" spans="1:104">
      <c r="A468" s="1049"/>
      <c r="B468" s="1050"/>
      <c r="C468" s="1193" t="s">
        <v>2368</v>
      </c>
      <c r="D468" s="1194"/>
      <c r="E468" s="1051">
        <v>5.32</v>
      </c>
      <c r="F468" s="1052"/>
      <c r="G468" s="1053"/>
      <c r="M468" s="1054" t="s">
        <v>2368</v>
      </c>
      <c r="O468" s="1041"/>
    </row>
    <row r="469" spans="1:104">
      <c r="A469" s="1049"/>
      <c r="B469" s="1050"/>
      <c r="C469" s="1193" t="s">
        <v>2369</v>
      </c>
      <c r="D469" s="1194"/>
      <c r="E469" s="1051">
        <v>6.61</v>
      </c>
      <c r="F469" s="1052"/>
      <c r="G469" s="1053"/>
      <c r="M469" s="1054" t="s">
        <v>2369</v>
      </c>
      <c r="O469" s="1041"/>
    </row>
    <row r="470" spans="1:104">
      <c r="A470" s="1049"/>
      <c r="B470" s="1050"/>
      <c r="C470" s="1193" t="s">
        <v>2370</v>
      </c>
      <c r="D470" s="1194"/>
      <c r="E470" s="1051">
        <v>6.3</v>
      </c>
      <c r="F470" s="1052"/>
      <c r="G470" s="1053"/>
      <c r="M470" s="1054" t="s">
        <v>2370</v>
      </c>
      <c r="O470" s="1041"/>
    </row>
    <row r="471" spans="1:104">
      <c r="A471" s="1049"/>
      <c r="B471" s="1050"/>
      <c r="C471" s="1193" t="s">
        <v>2371</v>
      </c>
      <c r="D471" s="1194"/>
      <c r="E471" s="1051">
        <v>5.9</v>
      </c>
      <c r="F471" s="1052"/>
      <c r="G471" s="1053"/>
      <c r="M471" s="1054" t="s">
        <v>2371</v>
      </c>
      <c r="O471" s="1041"/>
    </row>
    <row r="472" spans="1:104">
      <c r="A472" s="1049"/>
      <c r="B472" s="1050"/>
      <c r="C472" s="1193" t="s">
        <v>2372</v>
      </c>
      <c r="D472" s="1194"/>
      <c r="E472" s="1051">
        <v>8.1</v>
      </c>
      <c r="F472" s="1052"/>
      <c r="G472" s="1053"/>
      <c r="M472" s="1054" t="s">
        <v>2372</v>
      </c>
      <c r="O472" s="1041"/>
    </row>
    <row r="473" spans="1:104">
      <c r="A473" s="1049"/>
      <c r="B473" s="1050"/>
      <c r="C473" s="1193" t="s">
        <v>2373</v>
      </c>
      <c r="D473" s="1194"/>
      <c r="E473" s="1051">
        <v>26.35</v>
      </c>
      <c r="F473" s="1052"/>
      <c r="G473" s="1053"/>
      <c r="M473" s="1054" t="s">
        <v>2373</v>
      </c>
      <c r="O473" s="1041"/>
    </row>
    <row r="474" spans="1:104">
      <c r="A474" s="1049"/>
      <c r="B474" s="1050"/>
      <c r="C474" s="1193" t="s">
        <v>2374</v>
      </c>
      <c r="D474" s="1194"/>
      <c r="E474" s="1051">
        <v>118.5</v>
      </c>
      <c r="F474" s="1052"/>
      <c r="G474" s="1053"/>
      <c r="M474" s="1054" t="s">
        <v>2374</v>
      </c>
      <c r="O474" s="1041"/>
    </row>
    <row r="475" spans="1:104">
      <c r="A475" s="1049"/>
      <c r="B475" s="1050"/>
      <c r="C475" s="1193" t="s">
        <v>2375</v>
      </c>
      <c r="D475" s="1194"/>
      <c r="E475" s="1051">
        <v>1.25</v>
      </c>
      <c r="F475" s="1052"/>
      <c r="G475" s="1053"/>
      <c r="M475" s="1054" t="s">
        <v>2375</v>
      </c>
      <c r="O475" s="1041"/>
    </row>
    <row r="476" spans="1:104">
      <c r="A476" s="1049"/>
      <c r="B476" s="1050"/>
      <c r="C476" s="1193" t="s">
        <v>2376</v>
      </c>
      <c r="D476" s="1194"/>
      <c r="E476" s="1051">
        <v>3.45</v>
      </c>
      <c r="F476" s="1052"/>
      <c r="G476" s="1053"/>
      <c r="M476" s="1054" t="s">
        <v>2376</v>
      </c>
      <c r="O476" s="1041"/>
    </row>
    <row r="477" spans="1:104">
      <c r="A477" s="1049"/>
      <c r="B477" s="1050"/>
      <c r="C477" s="1193" t="s">
        <v>2377</v>
      </c>
      <c r="D477" s="1194"/>
      <c r="E477" s="1051">
        <v>2.95</v>
      </c>
      <c r="F477" s="1052"/>
      <c r="G477" s="1053"/>
      <c r="M477" s="1054" t="s">
        <v>2377</v>
      </c>
      <c r="O477" s="1041"/>
    </row>
    <row r="478" spans="1:104" ht="22.5">
      <c r="A478" s="1042">
        <v>109</v>
      </c>
      <c r="B478" s="1043" t="s">
        <v>2378</v>
      </c>
      <c r="C478" s="1044" t="s">
        <v>2379</v>
      </c>
      <c r="D478" s="1045" t="s">
        <v>136</v>
      </c>
      <c r="E478" s="1046">
        <v>9.56</v>
      </c>
      <c r="F478" s="1093">
        <v>0</v>
      </c>
      <c r="G478" s="1047">
        <f>E478*F478</f>
        <v>0</v>
      </c>
      <c r="O478" s="1041">
        <v>2</v>
      </c>
      <c r="AA478" s="1019">
        <v>1</v>
      </c>
      <c r="AB478" s="1019">
        <v>7</v>
      </c>
      <c r="AC478" s="1019">
        <v>7</v>
      </c>
      <c r="AZ478" s="1019">
        <v>2</v>
      </c>
      <c r="BA478" s="1019">
        <f>IF(AZ478=1,G478,0)</f>
        <v>0</v>
      </c>
      <c r="BB478" s="1019">
        <f>IF(AZ478=2,G478,0)</f>
        <v>0</v>
      </c>
      <c r="BC478" s="1019">
        <f>IF(AZ478=3,G478,0)</f>
        <v>0</v>
      </c>
      <c r="BD478" s="1019">
        <f>IF(AZ478=4,G478,0)</f>
        <v>0</v>
      </c>
      <c r="BE478" s="1019">
        <f>IF(AZ478=5,G478,0)</f>
        <v>0</v>
      </c>
      <c r="CA478" s="1048">
        <v>1</v>
      </c>
      <c r="CB478" s="1048">
        <v>7</v>
      </c>
      <c r="CZ478" s="1019">
        <v>8.4000000000000003E-4</v>
      </c>
    </row>
    <row r="479" spans="1:104">
      <c r="A479" s="1049"/>
      <c r="B479" s="1050"/>
      <c r="C479" s="1193" t="s">
        <v>2380</v>
      </c>
      <c r="D479" s="1194"/>
      <c r="E479" s="1051">
        <v>9.56</v>
      </c>
      <c r="F479" s="1052"/>
      <c r="G479" s="1053"/>
      <c r="M479" s="1054" t="s">
        <v>2380</v>
      </c>
      <c r="O479" s="1041"/>
    </row>
    <row r="480" spans="1:104" ht="22.5">
      <c r="A480" s="1042">
        <v>110</v>
      </c>
      <c r="B480" s="1043" t="s">
        <v>2381</v>
      </c>
      <c r="C480" s="1044" t="s">
        <v>2382</v>
      </c>
      <c r="D480" s="1045" t="s">
        <v>136</v>
      </c>
      <c r="E480" s="1046">
        <v>7.76</v>
      </c>
      <c r="F480" s="1093">
        <v>0</v>
      </c>
      <c r="G480" s="1047">
        <f>E480*F480</f>
        <v>0</v>
      </c>
      <c r="O480" s="1041">
        <v>2</v>
      </c>
      <c r="AA480" s="1019">
        <v>1</v>
      </c>
      <c r="AB480" s="1019">
        <v>7</v>
      </c>
      <c r="AC480" s="1019">
        <v>7</v>
      </c>
      <c r="AZ480" s="1019">
        <v>2</v>
      </c>
      <c r="BA480" s="1019">
        <f>IF(AZ480=1,G480,0)</f>
        <v>0</v>
      </c>
      <c r="BB480" s="1019">
        <f>IF(AZ480=2,G480,0)</f>
        <v>0</v>
      </c>
      <c r="BC480" s="1019">
        <f>IF(AZ480=3,G480,0)</f>
        <v>0</v>
      </c>
      <c r="BD480" s="1019">
        <f>IF(AZ480=4,G480,0)</f>
        <v>0</v>
      </c>
      <c r="BE480" s="1019">
        <f>IF(AZ480=5,G480,0)</f>
        <v>0</v>
      </c>
      <c r="CA480" s="1048">
        <v>1</v>
      </c>
      <c r="CB480" s="1048">
        <v>7</v>
      </c>
      <c r="CZ480" s="1019">
        <v>2.0300000000000001E-3</v>
      </c>
    </row>
    <row r="481" spans="1:104">
      <c r="A481" s="1049"/>
      <c r="B481" s="1050"/>
      <c r="C481" s="1193" t="s">
        <v>2383</v>
      </c>
      <c r="D481" s="1194"/>
      <c r="E481" s="1051">
        <v>7.76</v>
      </c>
      <c r="F481" s="1052"/>
      <c r="G481" s="1053"/>
      <c r="M481" s="1054" t="s">
        <v>2383</v>
      </c>
      <c r="O481" s="1041"/>
    </row>
    <row r="482" spans="1:104" ht="22.5">
      <c r="A482" s="1042">
        <v>111</v>
      </c>
      <c r="B482" s="1043" t="s">
        <v>2384</v>
      </c>
      <c r="C482" s="1044" t="s">
        <v>2385</v>
      </c>
      <c r="D482" s="1045" t="s">
        <v>136</v>
      </c>
      <c r="E482" s="1046">
        <v>0.9</v>
      </c>
      <c r="F482" s="1093">
        <v>0</v>
      </c>
      <c r="G482" s="1047">
        <f>E482*F482</f>
        <v>0</v>
      </c>
      <c r="O482" s="1041">
        <v>2</v>
      </c>
      <c r="AA482" s="1019">
        <v>1</v>
      </c>
      <c r="AB482" s="1019">
        <v>7</v>
      </c>
      <c r="AC482" s="1019">
        <v>7</v>
      </c>
      <c r="AZ482" s="1019">
        <v>2</v>
      </c>
      <c r="BA482" s="1019">
        <f>IF(AZ482=1,G482,0)</f>
        <v>0</v>
      </c>
      <c r="BB482" s="1019">
        <f>IF(AZ482=2,G482,0)</f>
        <v>0</v>
      </c>
      <c r="BC482" s="1019">
        <f>IF(AZ482=3,G482,0)</f>
        <v>0</v>
      </c>
      <c r="BD482" s="1019">
        <f>IF(AZ482=4,G482,0)</f>
        <v>0</v>
      </c>
      <c r="BE482" s="1019">
        <f>IF(AZ482=5,G482,0)</f>
        <v>0</v>
      </c>
      <c r="CA482" s="1048">
        <v>1</v>
      </c>
      <c r="CB482" s="1048">
        <v>7</v>
      </c>
      <c r="CZ482" s="1019">
        <v>2.3800000000000002E-3</v>
      </c>
    </row>
    <row r="483" spans="1:104">
      <c r="A483" s="1049"/>
      <c r="B483" s="1050"/>
      <c r="C483" s="1193" t="s">
        <v>2386</v>
      </c>
      <c r="D483" s="1194"/>
      <c r="E483" s="1051">
        <v>0.9</v>
      </c>
      <c r="F483" s="1052"/>
      <c r="G483" s="1053"/>
      <c r="M483" s="1054" t="s">
        <v>2386</v>
      </c>
      <c r="O483" s="1041"/>
    </row>
    <row r="484" spans="1:104" ht="22.5">
      <c r="A484" s="1042">
        <v>112</v>
      </c>
      <c r="B484" s="1043" t="s">
        <v>2387</v>
      </c>
      <c r="C484" s="1044" t="s">
        <v>2388</v>
      </c>
      <c r="D484" s="1045" t="s">
        <v>136</v>
      </c>
      <c r="E484" s="1046">
        <v>78.02</v>
      </c>
      <c r="F484" s="1093">
        <v>0</v>
      </c>
      <c r="G484" s="1047">
        <f>E484*F484</f>
        <v>0</v>
      </c>
      <c r="O484" s="1041">
        <v>2</v>
      </c>
      <c r="AA484" s="1019">
        <v>1</v>
      </c>
      <c r="AB484" s="1019">
        <v>0</v>
      </c>
      <c r="AC484" s="1019">
        <v>0</v>
      </c>
      <c r="AZ484" s="1019">
        <v>2</v>
      </c>
      <c r="BA484" s="1019">
        <f>IF(AZ484=1,G484,0)</f>
        <v>0</v>
      </c>
      <c r="BB484" s="1019">
        <f>IF(AZ484=2,G484,0)</f>
        <v>0</v>
      </c>
      <c r="BC484" s="1019">
        <f>IF(AZ484=3,G484,0)</f>
        <v>0</v>
      </c>
      <c r="BD484" s="1019">
        <f>IF(AZ484=4,G484,0)</f>
        <v>0</v>
      </c>
      <c r="BE484" s="1019">
        <f>IF(AZ484=5,G484,0)</f>
        <v>0</v>
      </c>
      <c r="CA484" s="1048">
        <v>1</v>
      </c>
      <c r="CB484" s="1048">
        <v>0</v>
      </c>
      <c r="CZ484" s="1019">
        <v>4.3499999999999997E-3</v>
      </c>
    </row>
    <row r="485" spans="1:104">
      <c r="A485" s="1049"/>
      <c r="B485" s="1050"/>
      <c r="C485" s="1193" t="s">
        <v>2389</v>
      </c>
      <c r="D485" s="1194"/>
      <c r="E485" s="1051">
        <v>50.32</v>
      </c>
      <c r="F485" s="1052"/>
      <c r="G485" s="1053"/>
      <c r="M485" s="1054" t="s">
        <v>2389</v>
      </c>
      <c r="O485" s="1041"/>
    </row>
    <row r="486" spans="1:104">
      <c r="A486" s="1049"/>
      <c r="B486" s="1050"/>
      <c r="C486" s="1193" t="s">
        <v>2390</v>
      </c>
      <c r="D486" s="1194"/>
      <c r="E486" s="1051">
        <v>7.55</v>
      </c>
      <c r="F486" s="1052"/>
      <c r="G486" s="1053"/>
      <c r="M486" s="1054" t="s">
        <v>2390</v>
      </c>
      <c r="O486" s="1041"/>
    </row>
    <row r="487" spans="1:104">
      <c r="A487" s="1049"/>
      <c r="B487" s="1050"/>
      <c r="C487" s="1193" t="s">
        <v>2391</v>
      </c>
      <c r="D487" s="1194"/>
      <c r="E487" s="1051">
        <v>10.25</v>
      </c>
      <c r="F487" s="1052"/>
      <c r="G487" s="1053"/>
      <c r="M487" s="1054" t="s">
        <v>2391</v>
      </c>
      <c r="O487" s="1041"/>
    </row>
    <row r="488" spans="1:104">
      <c r="A488" s="1049"/>
      <c r="B488" s="1050"/>
      <c r="C488" s="1193" t="s">
        <v>2392</v>
      </c>
      <c r="D488" s="1194"/>
      <c r="E488" s="1051">
        <v>9.9</v>
      </c>
      <c r="F488" s="1052"/>
      <c r="G488" s="1053"/>
      <c r="M488" s="1054" t="s">
        <v>2392</v>
      </c>
      <c r="O488" s="1041"/>
    </row>
    <row r="489" spans="1:104">
      <c r="A489" s="1042">
        <v>113</v>
      </c>
      <c r="B489" s="1043" t="s">
        <v>2393</v>
      </c>
      <c r="C489" s="1044" t="s">
        <v>2394</v>
      </c>
      <c r="D489" s="1045" t="s">
        <v>136</v>
      </c>
      <c r="E489" s="1046">
        <v>2.52</v>
      </c>
      <c r="F489" s="1093">
        <v>0</v>
      </c>
      <c r="G489" s="1047">
        <f>E489*F489</f>
        <v>0</v>
      </c>
      <c r="O489" s="1041">
        <v>2</v>
      </c>
      <c r="AA489" s="1019">
        <v>1</v>
      </c>
      <c r="AB489" s="1019">
        <v>7</v>
      </c>
      <c r="AC489" s="1019">
        <v>7</v>
      </c>
      <c r="AZ489" s="1019">
        <v>2</v>
      </c>
      <c r="BA489" s="1019">
        <f>IF(AZ489=1,G489,0)</f>
        <v>0</v>
      </c>
      <c r="BB489" s="1019">
        <f>IF(AZ489=2,G489,0)</f>
        <v>0</v>
      </c>
      <c r="BC489" s="1019">
        <f>IF(AZ489=3,G489,0)</f>
        <v>0</v>
      </c>
      <c r="BD489" s="1019">
        <f>IF(AZ489=4,G489,0)</f>
        <v>0</v>
      </c>
      <c r="BE489" s="1019">
        <f>IF(AZ489=5,G489,0)</f>
        <v>0</v>
      </c>
      <c r="CA489" s="1048">
        <v>1</v>
      </c>
      <c r="CB489" s="1048">
        <v>7</v>
      </c>
      <c r="CZ489" s="1019">
        <v>5.9699999999999996E-3</v>
      </c>
    </row>
    <row r="490" spans="1:104">
      <c r="A490" s="1049"/>
      <c r="B490" s="1050"/>
      <c r="C490" s="1193" t="s">
        <v>2395</v>
      </c>
      <c r="D490" s="1194"/>
      <c r="E490" s="1051">
        <v>2.52</v>
      </c>
      <c r="F490" s="1052"/>
      <c r="G490" s="1053"/>
      <c r="M490" s="1054" t="s">
        <v>2395</v>
      </c>
      <c r="O490" s="1041"/>
    </row>
    <row r="491" spans="1:104" ht="22.5">
      <c r="A491" s="1042">
        <v>114</v>
      </c>
      <c r="B491" s="1043" t="s">
        <v>2396</v>
      </c>
      <c r="C491" s="1044" t="s">
        <v>2397</v>
      </c>
      <c r="D491" s="1045" t="s">
        <v>136</v>
      </c>
      <c r="E491" s="1046">
        <v>73.72</v>
      </c>
      <c r="F491" s="1093">
        <v>0</v>
      </c>
      <c r="G491" s="1047">
        <f>E491*F491</f>
        <v>0</v>
      </c>
      <c r="O491" s="1041">
        <v>2</v>
      </c>
      <c r="AA491" s="1019">
        <v>1</v>
      </c>
      <c r="AB491" s="1019">
        <v>7</v>
      </c>
      <c r="AC491" s="1019">
        <v>7</v>
      </c>
      <c r="AZ491" s="1019">
        <v>2</v>
      </c>
      <c r="BA491" s="1019">
        <f>IF(AZ491=1,G491,0)</f>
        <v>0</v>
      </c>
      <c r="BB491" s="1019">
        <f>IF(AZ491=2,G491,0)</f>
        <v>0</v>
      </c>
      <c r="BC491" s="1019">
        <f>IF(AZ491=3,G491,0)</f>
        <v>0</v>
      </c>
      <c r="BD491" s="1019">
        <f>IF(AZ491=4,G491,0)</f>
        <v>0</v>
      </c>
      <c r="BE491" s="1019">
        <f>IF(AZ491=5,G491,0)</f>
        <v>0</v>
      </c>
      <c r="CA491" s="1048">
        <v>1</v>
      </c>
      <c r="CB491" s="1048">
        <v>7</v>
      </c>
      <c r="CZ491" s="1019">
        <v>2.9499999999999999E-3</v>
      </c>
    </row>
    <row r="492" spans="1:104">
      <c r="A492" s="1049"/>
      <c r="B492" s="1050"/>
      <c r="C492" s="1193" t="s">
        <v>2398</v>
      </c>
      <c r="D492" s="1194"/>
      <c r="E492" s="1051">
        <v>50.32</v>
      </c>
      <c r="F492" s="1052"/>
      <c r="G492" s="1053"/>
      <c r="M492" s="1054" t="s">
        <v>2398</v>
      </c>
      <c r="O492" s="1041"/>
    </row>
    <row r="493" spans="1:104">
      <c r="A493" s="1049"/>
      <c r="B493" s="1050"/>
      <c r="C493" s="1193" t="s">
        <v>2399</v>
      </c>
      <c r="D493" s="1194"/>
      <c r="E493" s="1051">
        <v>15.5</v>
      </c>
      <c r="F493" s="1052"/>
      <c r="G493" s="1053"/>
      <c r="M493" s="1054" t="s">
        <v>2399</v>
      </c>
      <c r="O493" s="1041"/>
    </row>
    <row r="494" spans="1:104">
      <c r="A494" s="1049"/>
      <c r="B494" s="1050"/>
      <c r="C494" s="1193" t="s">
        <v>2400</v>
      </c>
      <c r="D494" s="1194"/>
      <c r="E494" s="1051">
        <v>7.9</v>
      </c>
      <c r="F494" s="1052"/>
      <c r="G494" s="1053"/>
      <c r="M494" s="1054" t="s">
        <v>2400</v>
      </c>
      <c r="O494" s="1041"/>
    </row>
    <row r="495" spans="1:104" ht="22.5">
      <c r="A495" s="1042">
        <v>115</v>
      </c>
      <c r="B495" s="1043" t="s">
        <v>2401</v>
      </c>
      <c r="C495" s="1044" t="s">
        <v>2402</v>
      </c>
      <c r="D495" s="1045" t="s">
        <v>136</v>
      </c>
      <c r="E495" s="1046">
        <v>315</v>
      </c>
      <c r="F495" s="1093">
        <v>0</v>
      </c>
      <c r="G495" s="1047">
        <f>E495*F495</f>
        <v>0</v>
      </c>
      <c r="O495" s="1041">
        <v>2</v>
      </c>
      <c r="AA495" s="1019">
        <v>1</v>
      </c>
      <c r="AB495" s="1019">
        <v>7</v>
      </c>
      <c r="AC495" s="1019">
        <v>7</v>
      </c>
      <c r="AZ495" s="1019">
        <v>2</v>
      </c>
      <c r="BA495" s="1019">
        <f>IF(AZ495=1,G495,0)</f>
        <v>0</v>
      </c>
      <c r="BB495" s="1019">
        <f>IF(AZ495=2,G495,0)</f>
        <v>0</v>
      </c>
      <c r="BC495" s="1019">
        <f>IF(AZ495=3,G495,0)</f>
        <v>0</v>
      </c>
      <c r="BD495" s="1019">
        <f>IF(AZ495=4,G495,0)</f>
        <v>0</v>
      </c>
      <c r="BE495" s="1019">
        <f>IF(AZ495=5,G495,0)</f>
        <v>0</v>
      </c>
      <c r="CA495" s="1048">
        <v>1</v>
      </c>
      <c r="CB495" s="1048">
        <v>7</v>
      </c>
      <c r="CZ495" s="1019">
        <v>4.6899999999999997E-3</v>
      </c>
    </row>
    <row r="496" spans="1:104">
      <c r="A496" s="1049"/>
      <c r="B496" s="1050"/>
      <c r="C496" s="1193" t="s">
        <v>2403</v>
      </c>
      <c r="D496" s="1194"/>
      <c r="E496" s="1051">
        <v>15.6</v>
      </c>
      <c r="F496" s="1052"/>
      <c r="G496" s="1053"/>
      <c r="M496" s="1054" t="s">
        <v>2403</v>
      </c>
      <c r="O496" s="1041"/>
    </row>
    <row r="497" spans="1:104">
      <c r="A497" s="1049"/>
      <c r="B497" s="1050"/>
      <c r="C497" s="1193" t="s">
        <v>2404</v>
      </c>
      <c r="D497" s="1194"/>
      <c r="E497" s="1051">
        <v>2.4500000000000002</v>
      </c>
      <c r="F497" s="1052"/>
      <c r="G497" s="1053"/>
      <c r="M497" s="1054" t="s">
        <v>2404</v>
      </c>
      <c r="O497" s="1041"/>
    </row>
    <row r="498" spans="1:104">
      <c r="A498" s="1049"/>
      <c r="B498" s="1050"/>
      <c r="C498" s="1193" t="s">
        <v>2405</v>
      </c>
      <c r="D498" s="1194"/>
      <c r="E498" s="1051">
        <v>54.7</v>
      </c>
      <c r="F498" s="1052"/>
      <c r="G498" s="1053"/>
      <c r="M498" s="1054" t="s">
        <v>2405</v>
      </c>
      <c r="O498" s="1041"/>
    </row>
    <row r="499" spans="1:104">
      <c r="A499" s="1049"/>
      <c r="B499" s="1050"/>
      <c r="C499" s="1193" t="s">
        <v>2406</v>
      </c>
      <c r="D499" s="1194"/>
      <c r="E499" s="1051">
        <v>101.75</v>
      </c>
      <c r="F499" s="1052"/>
      <c r="G499" s="1053"/>
      <c r="M499" s="1054" t="s">
        <v>2406</v>
      </c>
      <c r="O499" s="1041"/>
    </row>
    <row r="500" spans="1:104">
      <c r="A500" s="1049"/>
      <c r="B500" s="1050"/>
      <c r="C500" s="1193" t="s">
        <v>2407</v>
      </c>
      <c r="D500" s="1194"/>
      <c r="E500" s="1051">
        <v>61.4</v>
      </c>
      <c r="F500" s="1052"/>
      <c r="G500" s="1053"/>
      <c r="M500" s="1054" t="s">
        <v>2407</v>
      </c>
      <c r="O500" s="1041"/>
    </row>
    <row r="501" spans="1:104">
      <c r="A501" s="1049"/>
      <c r="B501" s="1050"/>
      <c r="C501" s="1193" t="s">
        <v>2408</v>
      </c>
      <c r="D501" s="1194"/>
      <c r="E501" s="1051">
        <v>13.2</v>
      </c>
      <c r="F501" s="1052"/>
      <c r="G501" s="1053"/>
      <c r="M501" s="1054" t="s">
        <v>2408</v>
      </c>
      <c r="O501" s="1041"/>
    </row>
    <row r="502" spans="1:104">
      <c r="A502" s="1049"/>
      <c r="B502" s="1050"/>
      <c r="C502" s="1193" t="s">
        <v>2409</v>
      </c>
      <c r="D502" s="1194"/>
      <c r="E502" s="1051">
        <v>55</v>
      </c>
      <c r="F502" s="1052"/>
      <c r="G502" s="1053"/>
      <c r="M502" s="1054" t="s">
        <v>2409</v>
      </c>
      <c r="O502" s="1041"/>
    </row>
    <row r="503" spans="1:104">
      <c r="A503" s="1049"/>
      <c r="B503" s="1050"/>
      <c r="C503" s="1193" t="s">
        <v>2410</v>
      </c>
      <c r="D503" s="1194"/>
      <c r="E503" s="1051">
        <v>6.6</v>
      </c>
      <c r="F503" s="1052"/>
      <c r="G503" s="1053"/>
      <c r="M503" s="1054" t="s">
        <v>2410</v>
      </c>
      <c r="O503" s="1041"/>
    </row>
    <row r="504" spans="1:104">
      <c r="A504" s="1049"/>
      <c r="B504" s="1050"/>
      <c r="C504" s="1193" t="s">
        <v>2411</v>
      </c>
      <c r="D504" s="1194"/>
      <c r="E504" s="1051">
        <v>4.3</v>
      </c>
      <c r="F504" s="1052"/>
      <c r="G504" s="1053"/>
      <c r="M504" s="1054" t="s">
        <v>2411</v>
      </c>
      <c r="O504" s="1041"/>
    </row>
    <row r="505" spans="1:104">
      <c r="A505" s="1042">
        <v>116</v>
      </c>
      <c r="B505" s="1043" t="s">
        <v>2412</v>
      </c>
      <c r="C505" s="1044" t="s">
        <v>2413</v>
      </c>
      <c r="D505" s="1045" t="s">
        <v>136</v>
      </c>
      <c r="E505" s="1046">
        <v>55.2</v>
      </c>
      <c r="F505" s="1093">
        <v>0</v>
      </c>
      <c r="G505" s="1047">
        <f>E505*F505</f>
        <v>0</v>
      </c>
      <c r="O505" s="1041">
        <v>2</v>
      </c>
      <c r="AA505" s="1019">
        <v>1</v>
      </c>
      <c r="AB505" s="1019">
        <v>0</v>
      </c>
      <c r="AC505" s="1019">
        <v>0</v>
      </c>
      <c r="AZ505" s="1019">
        <v>2</v>
      </c>
      <c r="BA505" s="1019">
        <f>IF(AZ505=1,G505,0)</f>
        <v>0</v>
      </c>
      <c r="BB505" s="1019">
        <f>IF(AZ505=2,G505,0)</f>
        <v>0</v>
      </c>
      <c r="BC505" s="1019">
        <f>IF(AZ505=3,G505,0)</f>
        <v>0</v>
      </c>
      <c r="BD505" s="1019">
        <f>IF(AZ505=4,G505,0)</f>
        <v>0</v>
      </c>
      <c r="BE505" s="1019">
        <f>IF(AZ505=5,G505,0)</f>
        <v>0</v>
      </c>
      <c r="CA505" s="1048">
        <v>1</v>
      </c>
      <c r="CB505" s="1048">
        <v>0</v>
      </c>
      <c r="CZ505" s="1019">
        <v>2.65E-3</v>
      </c>
    </row>
    <row r="506" spans="1:104">
      <c r="A506" s="1049"/>
      <c r="B506" s="1050"/>
      <c r="C506" s="1193" t="s">
        <v>2414</v>
      </c>
      <c r="D506" s="1194"/>
      <c r="E506" s="1051">
        <v>45.6</v>
      </c>
      <c r="F506" s="1052"/>
      <c r="G506" s="1053"/>
      <c r="M506" s="1054" t="s">
        <v>2414</v>
      </c>
      <c r="O506" s="1041"/>
    </row>
    <row r="507" spans="1:104">
      <c r="A507" s="1049"/>
      <c r="B507" s="1050"/>
      <c r="C507" s="1193" t="s">
        <v>2415</v>
      </c>
      <c r="D507" s="1194"/>
      <c r="E507" s="1051">
        <v>9.6</v>
      </c>
      <c r="F507" s="1052"/>
      <c r="G507" s="1053"/>
      <c r="M507" s="1054" t="s">
        <v>2415</v>
      </c>
      <c r="O507" s="1041"/>
    </row>
    <row r="508" spans="1:104">
      <c r="A508" s="1042">
        <v>117</v>
      </c>
      <c r="B508" s="1043" t="s">
        <v>2416</v>
      </c>
      <c r="C508" s="1044" t="s">
        <v>2417</v>
      </c>
      <c r="D508" s="1045" t="s">
        <v>1335</v>
      </c>
      <c r="E508" s="1046">
        <v>3.38003929</v>
      </c>
      <c r="F508" s="1093">
        <v>0</v>
      </c>
      <c r="G508" s="1047">
        <f>E508*F508</f>
        <v>0</v>
      </c>
      <c r="O508" s="1041">
        <v>2</v>
      </c>
      <c r="AA508" s="1019">
        <v>7</v>
      </c>
      <c r="AB508" s="1019">
        <v>1001</v>
      </c>
      <c r="AC508" s="1019">
        <v>5</v>
      </c>
      <c r="AZ508" s="1019">
        <v>2</v>
      </c>
      <c r="BA508" s="1019">
        <f>IF(AZ508=1,G508,0)</f>
        <v>0</v>
      </c>
      <c r="BB508" s="1019">
        <f>IF(AZ508=2,G508,0)</f>
        <v>0</v>
      </c>
      <c r="BC508" s="1019">
        <f>IF(AZ508=3,G508,0)</f>
        <v>0</v>
      </c>
      <c r="BD508" s="1019">
        <f>IF(AZ508=4,G508,0)</f>
        <v>0</v>
      </c>
      <c r="BE508" s="1019">
        <f>IF(AZ508=5,G508,0)</f>
        <v>0</v>
      </c>
      <c r="CA508" s="1048">
        <v>7</v>
      </c>
      <c r="CB508" s="1048">
        <v>1001</v>
      </c>
      <c r="CZ508" s="1019">
        <v>0</v>
      </c>
    </row>
    <row r="509" spans="1:104">
      <c r="A509" s="1055"/>
      <c r="B509" s="1056" t="s">
        <v>669</v>
      </c>
      <c r="C509" s="1057" t="str">
        <f>CONCATENATE(B450," ",C450)</f>
        <v>764 Konstrukce klempířské</v>
      </c>
      <c r="D509" s="1058"/>
      <c r="E509" s="1059"/>
      <c r="F509" s="1060"/>
      <c r="G509" s="1061">
        <f>SUM(G450:G508)</f>
        <v>0</v>
      </c>
      <c r="O509" s="1041">
        <v>4</v>
      </c>
      <c r="BA509" s="1062">
        <f>SUM(BA450:BA508)</f>
        <v>0</v>
      </c>
      <c r="BB509" s="1062">
        <f>SUM(BB450:BB508)</f>
        <v>0</v>
      </c>
      <c r="BC509" s="1062">
        <f>SUM(BC450:BC508)</f>
        <v>0</v>
      </c>
      <c r="BD509" s="1062">
        <f>SUM(BD450:BD508)</f>
        <v>0</v>
      </c>
      <c r="BE509" s="1062">
        <f>SUM(BE450:BE508)</f>
        <v>0</v>
      </c>
    </row>
    <row r="510" spans="1:104">
      <c r="A510" s="1034" t="s">
        <v>110</v>
      </c>
      <c r="B510" s="1035" t="s">
        <v>1826</v>
      </c>
      <c r="C510" s="1036" t="s">
        <v>1827</v>
      </c>
      <c r="D510" s="1037"/>
      <c r="E510" s="1038"/>
      <c r="F510" s="1038"/>
      <c r="G510" s="1039"/>
      <c r="H510" s="1040"/>
      <c r="I510" s="1040"/>
      <c r="O510" s="1041">
        <v>1</v>
      </c>
    </row>
    <row r="511" spans="1:104" ht="22.5">
      <c r="A511" s="1042">
        <v>118</v>
      </c>
      <c r="B511" s="1043" t="s">
        <v>2418</v>
      </c>
      <c r="C511" s="1044" t="s">
        <v>2419</v>
      </c>
      <c r="D511" s="1045" t="s">
        <v>114</v>
      </c>
      <c r="E511" s="1046">
        <v>2</v>
      </c>
      <c r="F511" s="1093">
        <v>0</v>
      </c>
      <c r="G511" s="1047">
        <f t="shared" ref="G511:G518" si="0">E511*F511</f>
        <v>0</v>
      </c>
      <c r="O511" s="1041">
        <v>2</v>
      </c>
      <c r="AA511" s="1019">
        <v>1</v>
      </c>
      <c r="AB511" s="1019">
        <v>7</v>
      </c>
      <c r="AC511" s="1019">
        <v>7</v>
      </c>
      <c r="AZ511" s="1019">
        <v>2</v>
      </c>
      <c r="BA511" s="1019">
        <f t="shared" ref="BA511:BA518" si="1">IF(AZ511=1,G511,0)</f>
        <v>0</v>
      </c>
      <c r="BB511" s="1019">
        <f t="shared" ref="BB511:BB518" si="2">IF(AZ511=2,G511,0)</f>
        <v>0</v>
      </c>
      <c r="BC511" s="1019">
        <f t="shared" ref="BC511:BC518" si="3">IF(AZ511=3,G511,0)</f>
        <v>0</v>
      </c>
      <c r="BD511" s="1019">
        <f t="shared" ref="BD511:BD518" si="4">IF(AZ511=4,G511,0)</f>
        <v>0</v>
      </c>
      <c r="BE511" s="1019">
        <f t="shared" ref="BE511:BE518" si="5">IF(AZ511=5,G511,0)</f>
        <v>0</v>
      </c>
      <c r="CA511" s="1048">
        <v>1</v>
      </c>
      <c r="CB511" s="1048">
        <v>7</v>
      </c>
      <c r="CZ511" s="1019">
        <v>0</v>
      </c>
    </row>
    <row r="512" spans="1:104" ht="22.5">
      <c r="A512" s="1042">
        <v>119</v>
      </c>
      <c r="B512" s="1043" t="s">
        <v>2420</v>
      </c>
      <c r="C512" s="1044" t="s">
        <v>2421</v>
      </c>
      <c r="D512" s="1045" t="s">
        <v>114</v>
      </c>
      <c r="E512" s="1046">
        <v>4</v>
      </c>
      <c r="F512" s="1093">
        <v>0</v>
      </c>
      <c r="G512" s="1047">
        <f t="shared" si="0"/>
        <v>0</v>
      </c>
      <c r="O512" s="1041">
        <v>2</v>
      </c>
      <c r="AA512" s="1019">
        <v>1</v>
      </c>
      <c r="AB512" s="1019">
        <v>7</v>
      </c>
      <c r="AC512" s="1019">
        <v>7</v>
      </c>
      <c r="AZ512" s="1019">
        <v>2</v>
      </c>
      <c r="BA512" s="1019">
        <f t="shared" si="1"/>
        <v>0</v>
      </c>
      <c r="BB512" s="1019">
        <f t="shared" si="2"/>
        <v>0</v>
      </c>
      <c r="BC512" s="1019">
        <f t="shared" si="3"/>
        <v>0</v>
      </c>
      <c r="BD512" s="1019">
        <f t="shared" si="4"/>
        <v>0</v>
      </c>
      <c r="BE512" s="1019">
        <f t="shared" si="5"/>
        <v>0</v>
      </c>
      <c r="CA512" s="1048">
        <v>1</v>
      </c>
      <c r="CB512" s="1048">
        <v>7</v>
      </c>
      <c r="CZ512" s="1019">
        <v>0</v>
      </c>
    </row>
    <row r="513" spans="1:104" ht="22.5">
      <c r="A513" s="1042">
        <v>120</v>
      </c>
      <c r="B513" s="1043" t="s">
        <v>2422</v>
      </c>
      <c r="C513" s="1044" t="s">
        <v>2423</v>
      </c>
      <c r="D513" s="1045" t="s">
        <v>114</v>
      </c>
      <c r="E513" s="1046">
        <v>2</v>
      </c>
      <c r="F513" s="1093">
        <v>0</v>
      </c>
      <c r="G513" s="1047">
        <f t="shared" si="0"/>
        <v>0</v>
      </c>
      <c r="O513" s="1041">
        <v>2</v>
      </c>
      <c r="AA513" s="1019">
        <v>1</v>
      </c>
      <c r="AB513" s="1019">
        <v>7</v>
      </c>
      <c r="AC513" s="1019">
        <v>7</v>
      </c>
      <c r="AZ513" s="1019">
        <v>2</v>
      </c>
      <c r="BA513" s="1019">
        <f t="shared" si="1"/>
        <v>0</v>
      </c>
      <c r="BB513" s="1019">
        <f t="shared" si="2"/>
        <v>0</v>
      </c>
      <c r="BC513" s="1019">
        <f t="shared" si="3"/>
        <v>0</v>
      </c>
      <c r="BD513" s="1019">
        <f t="shared" si="4"/>
        <v>0</v>
      </c>
      <c r="BE513" s="1019">
        <f t="shared" si="5"/>
        <v>0</v>
      </c>
      <c r="CA513" s="1048">
        <v>1</v>
      </c>
      <c r="CB513" s="1048">
        <v>7</v>
      </c>
      <c r="CZ513" s="1019">
        <v>0</v>
      </c>
    </row>
    <row r="514" spans="1:104" ht="22.5">
      <c r="A514" s="1042">
        <v>121</v>
      </c>
      <c r="B514" s="1043" t="s">
        <v>2424</v>
      </c>
      <c r="C514" s="1044" t="s">
        <v>2425</v>
      </c>
      <c r="D514" s="1045" t="s">
        <v>114</v>
      </c>
      <c r="E514" s="1046">
        <v>1</v>
      </c>
      <c r="F514" s="1093">
        <v>0</v>
      </c>
      <c r="G514" s="1047">
        <f t="shared" si="0"/>
        <v>0</v>
      </c>
      <c r="O514" s="1041">
        <v>2</v>
      </c>
      <c r="AA514" s="1019">
        <v>1</v>
      </c>
      <c r="AB514" s="1019">
        <v>7</v>
      </c>
      <c r="AC514" s="1019">
        <v>7</v>
      </c>
      <c r="AZ514" s="1019">
        <v>2</v>
      </c>
      <c r="BA514" s="1019">
        <f t="shared" si="1"/>
        <v>0</v>
      </c>
      <c r="BB514" s="1019">
        <f t="shared" si="2"/>
        <v>0</v>
      </c>
      <c r="BC514" s="1019">
        <f t="shared" si="3"/>
        <v>0</v>
      </c>
      <c r="BD514" s="1019">
        <f t="shared" si="4"/>
        <v>0</v>
      </c>
      <c r="BE514" s="1019">
        <f t="shared" si="5"/>
        <v>0</v>
      </c>
      <c r="CA514" s="1048">
        <v>1</v>
      </c>
      <c r="CB514" s="1048">
        <v>7</v>
      </c>
      <c r="CZ514" s="1019">
        <v>0</v>
      </c>
    </row>
    <row r="515" spans="1:104" ht="22.5">
      <c r="A515" s="1042">
        <v>122</v>
      </c>
      <c r="B515" s="1043" t="s">
        <v>2426</v>
      </c>
      <c r="C515" s="1044" t="s">
        <v>2427</v>
      </c>
      <c r="D515" s="1045" t="s">
        <v>114</v>
      </c>
      <c r="E515" s="1046">
        <v>1</v>
      </c>
      <c r="F515" s="1093">
        <v>0</v>
      </c>
      <c r="G515" s="1047">
        <f t="shared" si="0"/>
        <v>0</v>
      </c>
      <c r="O515" s="1041">
        <v>2</v>
      </c>
      <c r="AA515" s="1019">
        <v>1</v>
      </c>
      <c r="AB515" s="1019">
        <v>7</v>
      </c>
      <c r="AC515" s="1019">
        <v>7</v>
      </c>
      <c r="AZ515" s="1019">
        <v>2</v>
      </c>
      <c r="BA515" s="1019">
        <f t="shared" si="1"/>
        <v>0</v>
      </c>
      <c r="BB515" s="1019">
        <f t="shared" si="2"/>
        <v>0</v>
      </c>
      <c r="BC515" s="1019">
        <f t="shared" si="3"/>
        <v>0</v>
      </c>
      <c r="BD515" s="1019">
        <f t="shared" si="4"/>
        <v>0</v>
      </c>
      <c r="BE515" s="1019">
        <f t="shared" si="5"/>
        <v>0</v>
      </c>
      <c r="CA515" s="1048">
        <v>1</v>
      </c>
      <c r="CB515" s="1048">
        <v>7</v>
      </c>
      <c r="CZ515" s="1019">
        <v>0</v>
      </c>
    </row>
    <row r="516" spans="1:104" ht="22.5">
      <c r="A516" s="1042">
        <v>123</v>
      </c>
      <c r="B516" s="1043" t="s">
        <v>2428</v>
      </c>
      <c r="C516" s="1044" t="s">
        <v>2429</v>
      </c>
      <c r="D516" s="1045" t="s">
        <v>114</v>
      </c>
      <c r="E516" s="1046">
        <v>4</v>
      </c>
      <c r="F516" s="1093">
        <v>0</v>
      </c>
      <c r="G516" s="1047">
        <f t="shared" si="0"/>
        <v>0</v>
      </c>
      <c r="O516" s="1041">
        <v>2</v>
      </c>
      <c r="AA516" s="1019">
        <v>1</v>
      </c>
      <c r="AB516" s="1019">
        <v>7</v>
      </c>
      <c r="AC516" s="1019">
        <v>7</v>
      </c>
      <c r="AZ516" s="1019">
        <v>2</v>
      </c>
      <c r="BA516" s="1019">
        <f t="shared" si="1"/>
        <v>0</v>
      </c>
      <c r="BB516" s="1019">
        <f t="shared" si="2"/>
        <v>0</v>
      </c>
      <c r="BC516" s="1019">
        <f t="shared" si="3"/>
        <v>0</v>
      </c>
      <c r="BD516" s="1019">
        <f t="shared" si="4"/>
        <v>0</v>
      </c>
      <c r="BE516" s="1019">
        <f t="shared" si="5"/>
        <v>0</v>
      </c>
      <c r="CA516" s="1048">
        <v>1</v>
      </c>
      <c r="CB516" s="1048">
        <v>7</v>
      </c>
      <c r="CZ516" s="1019">
        <v>0</v>
      </c>
    </row>
    <row r="517" spans="1:104" ht="22.5">
      <c r="A517" s="1042">
        <v>124</v>
      </c>
      <c r="B517" s="1043" t="s">
        <v>2430</v>
      </c>
      <c r="C517" s="1044" t="s">
        <v>2431</v>
      </c>
      <c r="D517" s="1045" t="s">
        <v>114</v>
      </c>
      <c r="E517" s="1046">
        <v>1</v>
      </c>
      <c r="F517" s="1093">
        <v>0</v>
      </c>
      <c r="G517" s="1047">
        <f t="shared" si="0"/>
        <v>0</v>
      </c>
      <c r="O517" s="1041">
        <v>2</v>
      </c>
      <c r="AA517" s="1019">
        <v>1</v>
      </c>
      <c r="AB517" s="1019">
        <v>7</v>
      </c>
      <c r="AC517" s="1019">
        <v>7</v>
      </c>
      <c r="AZ517" s="1019">
        <v>2</v>
      </c>
      <c r="BA517" s="1019">
        <f t="shared" si="1"/>
        <v>0</v>
      </c>
      <c r="BB517" s="1019">
        <f t="shared" si="2"/>
        <v>0</v>
      </c>
      <c r="BC517" s="1019">
        <f t="shared" si="3"/>
        <v>0</v>
      </c>
      <c r="BD517" s="1019">
        <f t="shared" si="4"/>
        <v>0</v>
      </c>
      <c r="BE517" s="1019">
        <f t="shared" si="5"/>
        <v>0</v>
      </c>
      <c r="CA517" s="1048">
        <v>1</v>
      </c>
      <c r="CB517" s="1048">
        <v>7</v>
      </c>
      <c r="CZ517" s="1019">
        <v>0</v>
      </c>
    </row>
    <row r="518" spans="1:104" ht="22.5">
      <c r="A518" s="1042">
        <v>125</v>
      </c>
      <c r="B518" s="1043" t="s">
        <v>2432</v>
      </c>
      <c r="C518" s="1044" t="s">
        <v>2433</v>
      </c>
      <c r="D518" s="1045" t="s">
        <v>114</v>
      </c>
      <c r="E518" s="1046">
        <v>3</v>
      </c>
      <c r="F518" s="1093">
        <v>0</v>
      </c>
      <c r="G518" s="1047">
        <f t="shared" si="0"/>
        <v>0</v>
      </c>
      <c r="O518" s="1041">
        <v>2</v>
      </c>
      <c r="AA518" s="1019">
        <v>1</v>
      </c>
      <c r="AB518" s="1019">
        <v>7</v>
      </c>
      <c r="AC518" s="1019">
        <v>7</v>
      </c>
      <c r="AZ518" s="1019">
        <v>2</v>
      </c>
      <c r="BA518" s="1019">
        <f t="shared" si="1"/>
        <v>0</v>
      </c>
      <c r="BB518" s="1019">
        <f t="shared" si="2"/>
        <v>0</v>
      </c>
      <c r="BC518" s="1019">
        <f t="shared" si="3"/>
        <v>0</v>
      </c>
      <c r="BD518" s="1019">
        <f t="shared" si="4"/>
        <v>0</v>
      </c>
      <c r="BE518" s="1019">
        <f t="shared" si="5"/>
        <v>0</v>
      </c>
      <c r="CA518" s="1048">
        <v>1</v>
      </c>
      <c r="CB518" s="1048">
        <v>7</v>
      </c>
      <c r="CZ518" s="1019">
        <v>0</v>
      </c>
    </row>
    <row r="519" spans="1:104">
      <c r="A519" s="1049"/>
      <c r="B519" s="1050"/>
      <c r="C519" s="1193" t="s">
        <v>2434</v>
      </c>
      <c r="D519" s="1194"/>
      <c r="E519" s="1051">
        <v>3</v>
      </c>
      <c r="F519" s="1052"/>
      <c r="G519" s="1053"/>
      <c r="M519" s="1054" t="s">
        <v>2434</v>
      </c>
      <c r="O519" s="1041"/>
    </row>
    <row r="520" spans="1:104" ht="22.5">
      <c r="A520" s="1042">
        <v>126</v>
      </c>
      <c r="B520" s="1043" t="s">
        <v>2435</v>
      </c>
      <c r="C520" s="1044" t="s">
        <v>2436</v>
      </c>
      <c r="D520" s="1045" t="s">
        <v>114</v>
      </c>
      <c r="E520" s="1046">
        <v>2</v>
      </c>
      <c r="F520" s="1093">
        <v>0</v>
      </c>
      <c r="G520" s="1047">
        <f t="shared" ref="G520:G529" si="6">E520*F520</f>
        <v>0</v>
      </c>
      <c r="O520" s="1041">
        <v>2</v>
      </c>
      <c r="AA520" s="1019">
        <v>1</v>
      </c>
      <c r="AB520" s="1019">
        <v>7</v>
      </c>
      <c r="AC520" s="1019">
        <v>7</v>
      </c>
      <c r="AZ520" s="1019">
        <v>2</v>
      </c>
      <c r="BA520" s="1019">
        <f t="shared" ref="BA520:BA529" si="7">IF(AZ520=1,G520,0)</f>
        <v>0</v>
      </c>
      <c r="BB520" s="1019">
        <f t="shared" ref="BB520:BB529" si="8">IF(AZ520=2,G520,0)</f>
        <v>0</v>
      </c>
      <c r="BC520" s="1019">
        <f t="shared" ref="BC520:BC529" si="9">IF(AZ520=3,G520,0)</f>
        <v>0</v>
      </c>
      <c r="BD520" s="1019">
        <f t="shared" ref="BD520:BD529" si="10">IF(AZ520=4,G520,0)</f>
        <v>0</v>
      </c>
      <c r="BE520" s="1019">
        <f t="shared" ref="BE520:BE529" si="11">IF(AZ520=5,G520,0)</f>
        <v>0</v>
      </c>
      <c r="CA520" s="1048">
        <v>1</v>
      </c>
      <c r="CB520" s="1048">
        <v>7</v>
      </c>
      <c r="CZ520" s="1019">
        <v>0</v>
      </c>
    </row>
    <row r="521" spans="1:104" ht="22.5">
      <c r="A521" s="1042">
        <v>127</v>
      </c>
      <c r="B521" s="1043" t="s">
        <v>2437</v>
      </c>
      <c r="C521" s="1044" t="s">
        <v>2438</v>
      </c>
      <c r="D521" s="1045" t="s">
        <v>114</v>
      </c>
      <c r="E521" s="1046">
        <v>1</v>
      </c>
      <c r="F521" s="1093">
        <v>0</v>
      </c>
      <c r="G521" s="1047">
        <f t="shared" si="6"/>
        <v>0</v>
      </c>
      <c r="O521" s="1041">
        <v>2</v>
      </c>
      <c r="AA521" s="1019">
        <v>1</v>
      </c>
      <c r="AB521" s="1019">
        <v>7</v>
      </c>
      <c r="AC521" s="1019">
        <v>7</v>
      </c>
      <c r="AZ521" s="1019">
        <v>2</v>
      </c>
      <c r="BA521" s="1019">
        <f t="shared" si="7"/>
        <v>0</v>
      </c>
      <c r="BB521" s="1019">
        <f t="shared" si="8"/>
        <v>0</v>
      </c>
      <c r="BC521" s="1019">
        <f t="shared" si="9"/>
        <v>0</v>
      </c>
      <c r="BD521" s="1019">
        <f t="shared" si="10"/>
        <v>0</v>
      </c>
      <c r="BE521" s="1019">
        <f t="shared" si="11"/>
        <v>0</v>
      </c>
      <c r="CA521" s="1048">
        <v>1</v>
      </c>
      <c r="CB521" s="1048">
        <v>7</v>
      </c>
      <c r="CZ521" s="1019">
        <v>0</v>
      </c>
    </row>
    <row r="522" spans="1:104" ht="22.5">
      <c r="A522" s="1042">
        <v>128</v>
      </c>
      <c r="B522" s="1043" t="s">
        <v>2439</v>
      </c>
      <c r="C522" s="1044" t="s">
        <v>2440</v>
      </c>
      <c r="D522" s="1045" t="s">
        <v>114</v>
      </c>
      <c r="E522" s="1046">
        <v>1</v>
      </c>
      <c r="F522" s="1093">
        <v>0</v>
      </c>
      <c r="G522" s="1047">
        <f t="shared" si="6"/>
        <v>0</v>
      </c>
      <c r="O522" s="1041">
        <v>2</v>
      </c>
      <c r="AA522" s="1019">
        <v>1</v>
      </c>
      <c r="AB522" s="1019">
        <v>7</v>
      </c>
      <c r="AC522" s="1019">
        <v>7</v>
      </c>
      <c r="AZ522" s="1019">
        <v>2</v>
      </c>
      <c r="BA522" s="1019">
        <f t="shared" si="7"/>
        <v>0</v>
      </c>
      <c r="BB522" s="1019">
        <f t="shared" si="8"/>
        <v>0</v>
      </c>
      <c r="BC522" s="1019">
        <f t="shared" si="9"/>
        <v>0</v>
      </c>
      <c r="BD522" s="1019">
        <f t="shared" si="10"/>
        <v>0</v>
      </c>
      <c r="BE522" s="1019">
        <f t="shared" si="11"/>
        <v>0</v>
      </c>
      <c r="CA522" s="1048">
        <v>1</v>
      </c>
      <c r="CB522" s="1048">
        <v>7</v>
      </c>
      <c r="CZ522" s="1019">
        <v>0</v>
      </c>
    </row>
    <row r="523" spans="1:104" ht="22.5">
      <c r="A523" s="1042">
        <v>129</v>
      </c>
      <c r="B523" s="1043" t="s">
        <v>2441</v>
      </c>
      <c r="C523" s="1044" t="s">
        <v>2442</v>
      </c>
      <c r="D523" s="1045" t="s">
        <v>114</v>
      </c>
      <c r="E523" s="1046">
        <v>22</v>
      </c>
      <c r="F523" s="1093">
        <v>0</v>
      </c>
      <c r="G523" s="1047">
        <f t="shared" si="6"/>
        <v>0</v>
      </c>
      <c r="O523" s="1041">
        <v>2</v>
      </c>
      <c r="AA523" s="1019">
        <v>1</v>
      </c>
      <c r="AB523" s="1019">
        <v>7</v>
      </c>
      <c r="AC523" s="1019">
        <v>7</v>
      </c>
      <c r="AZ523" s="1019">
        <v>2</v>
      </c>
      <c r="BA523" s="1019">
        <f t="shared" si="7"/>
        <v>0</v>
      </c>
      <c r="BB523" s="1019">
        <f t="shared" si="8"/>
        <v>0</v>
      </c>
      <c r="BC523" s="1019">
        <f t="shared" si="9"/>
        <v>0</v>
      </c>
      <c r="BD523" s="1019">
        <f t="shared" si="10"/>
        <v>0</v>
      </c>
      <c r="BE523" s="1019">
        <f t="shared" si="11"/>
        <v>0</v>
      </c>
      <c r="CA523" s="1048">
        <v>1</v>
      </c>
      <c r="CB523" s="1048">
        <v>7</v>
      </c>
      <c r="CZ523" s="1019">
        <v>0</v>
      </c>
    </row>
    <row r="524" spans="1:104" ht="22.5">
      <c r="A524" s="1042">
        <v>130</v>
      </c>
      <c r="B524" s="1043" t="s">
        <v>2443</v>
      </c>
      <c r="C524" s="1044" t="s">
        <v>2444</v>
      </c>
      <c r="D524" s="1045" t="s">
        <v>114</v>
      </c>
      <c r="E524" s="1046">
        <v>1</v>
      </c>
      <c r="F524" s="1093">
        <v>0</v>
      </c>
      <c r="G524" s="1047">
        <f t="shared" si="6"/>
        <v>0</v>
      </c>
      <c r="O524" s="1041">
        <v>2</v>
      </c>
      <c r="AA524" s="1019">
        <v>1</v>
      </c>
      <c r="AB524" s="1019">
        <v>7</v>
      </c>
      <c r="AC524" s="1019">
        <v>7</v>
      </c>
      <c r="AZ524" s="1019">
        <v>2</v>
      </c>
      <c r="BA524" s="1019">
        <f t="shared" si="7"/>
        <v>0</v>
      </c>
      <c r="BB524" s="1019">
        <f t="shared" si="8"/>
        <v>0</v>
      </c>
      <c r="BC524" s="1019">
        <f t="shared" si="9"/>
        <v>0</v>
      </c>
      <c r="BD524" s="1019">
        <f t="shared" si="10"/>
        <v>0</v>
      </c>
      <c r="BE524" s="1019">
        <f t="shared" si="11"/>
        <v>0</v>
      </c>
      <c r="CA524" s="1048">
        <v>1</v>
      </c>
      <c r="CB524" s="1048">
        <v>7</v>
      </c>
      <c r="CZ524" s="1019">
        <v>0</v>
      </c>
    </row>
    <row r="525" spans="1:104" ht="22.5">
      <c r="A525" s="1042">
        <v>131</v>
      </c>
      <c r="B525" s="1043" t="s">
        <v>2445</v>
      </c>
      <c r="C525" s="1044" t="s">
        <v>2446</v>
      </c>
      <c r="D525" s="1045" t="s">
        <v>114</v>
      </c>
      <c r="E525" s="1046">
        <v>1</v>
      </c>
      <c r="F525" s="1093">
        <v>0</v>
      </c>
      <c r="G525" s="1047">
        <f t="shared" si="6"/>
        <v>0</v>
      </c>
      <c r="O525" s="1041">
        <v>2</v>
      </c>
      <c r="AA525" s="1019">
        <v>1</v>
      </c>
      <c r="AB525" s="1019">
        <v>7</v>
      </c>
      <c r="AC525" s="1019">
        <v>7</v>
      </c>
      <c r="AZ525" s="1019">
        <v>2</v>
      </c>
      <c r="BA525" s="1019">
        <f t="shared" si="7"/>
        <v>0</v>
      </c>
      <c r="BB525" s="1019">
        <f t="shared" si="8"/>
        <v>0</v>
      </c>
      <c r="BC525" s="1019">
        <f t="shared" si="9"/>
        <v>0</v>
      </c>
      <c r="BD525" s="1019">
        <f t="shared" si="10"/>
        <v>0</v>
      </c>
      <c r="BE525" s="1019">
        <f t="shared" si="11"/>
        <v>0</v>
      </c>
      <c r="CA525" s="1048">
        <v>1</v>
      </c>
      <c r="CB525" s="1048">
        <v>7</v>
      </c>
      <c r="CZ525" s="1019">
        <v>0</v>
      </c>
    </row>
    <row r="526" spans="1:104" ht="22.5">
      <c r="A526" s="1042">
        <v>132</v>
      </c>
      <c r="B526" s="1043" t="s">
        <v>2447</v>
      </c>
      <c r="C526" s="1044" t="s">
        <v>2448</v>
      </c>
      <c r="D526" s="1045" t="s">
        <v>114</v>
      </c>
      <c r="E526" s="1046">
        <v>1</v>
      </c>
      <c r="F526" s="1093">
        <v>0</v>
      </c>
      <c r="G526" s="1047">
        <f t="shared" si="6"/>
        <v>0</v>
      </c>
      <c r="O526" s="1041">
        <v>2</v>
      </c>
      <c r="AA526" s="1019">
        <v>1</v>
      </c>
      <c r="AB526" s="1019">
        <v>7</v>
      </c>
      <c r="AC526" s="1019">
        <v>7</v>
      </c>
      <c r="AZ526" s="1019">
        <v>2</v>
      </c>
      <c r="BA526" s="1019">
        <f t="shared" si="7"/>
        <v>0</v>
      </c>
      <c r="BB526" s="1019">
        <f t="shared" si="8"/>
        <v>0</v>
      </c>
      <c r="BC526" s="1019">
        <f t="shared" si="9"/>
        <v>0</v>
      </c>
      <c r="BD526" s="1019">
        <f t="shared" si="10"/>
        <v>0</v>
      </c>
      <c r="BE526" s="1019">
        <f t="shared" si="11"/>
        <v>0</v>
      </c>
      <c r="CA526" s="1048">
        <v>1</v>
      </c>
      <c r="CB526" s="1048">
        <v>7</v>
      </c>
      <c r="CZ526" s="1019">
        <v>0</v>
      </c>
    </row>
    <row r="527" spans="1:104" ht="22.5">
      <c r="A527" s="1042">
        <v>133</v>
      </c>
      <c r="B527" s="1043" t="s">
        <v>2449</v>
      </c>
      <c r="C527" s="1044" t="s">
        <v>2450</v>
      </c>
      <c r="D527" s="1045" t="s">
        <v>114</v>
      </c>
      <c r="E527" s="1046">
        <v>18</v>
      </c>
      <c r="F527" s="1093">
        <v>0</v>
      </c>
      <c r="G527" s="1047">
        <f t="shared" si="6"/>
        <v>0</v>
      </c>
      <c r="O527" s="1041">
        <v>2</v>
      </c>
      <c r="AA527" s="1019">
        <v>1</v>
      </c>
      <c r="AB527" s="1019">
        <v>7</v>
      </c>
      <c r="AC527" s="1019">
        <v>7</v>
      </c>
      <c r="AZ527" s="1019">
        <v>2</v>
      </c>
      <c r="BA527" s="1019">
        <f t="shared" si="7"/>
        <v>0</v>
      </c>
      <c r="BB527" s="1019">
        <f t="shared" si="8"/>
        <v>0</v>
      </c>
      <c r="BC527" s="1019">
        <f t="shared" si="9"/>
        <v>0</v>
      </c>
      <c r="BD527" s="1019">
        <f t="shared" si="10"/>
        <v>0</v>
      </c>
      <c r="BE527" s="1019">
        <f t="shared" si="11"/>
        <v>0</v>
      </c>
      <c r="CA527" s="1048">
        <v>1</v>
      </c>
      <c r="CB527" s="1048">
        <v>7</v>
      </c>
      <c r="CZ527" s="1019">
        <v>0</v>
      </c>
    </row>
    <row r="528" spans="1:104" ht="22.5">
      <c r="A528" s="1042">
        <v>134</v>
      </c>
      <c r="B528" s="1043" t="s">
        <v>2451</v>
      </c>
      <c r="C528" s="1044" t="s">
        <v>2452</v>
      </c>
      <c r="D528" s="1045" t="s">
        <v>114</v>
      </c>
      <c r="E528" s="1046">
        <v>1</v>
      </c>
      <c r="F528" s="1093">
        <v>0</v>
      </c>
      <c r="G528" s="1047">
        <f t="shared" si="6"/>
        <v>0</v>
      </c>
      <c r="O528" s="1041">
        <v>2</v>
      </c>
      <c r="AA528" s="1019">
        <v>1</v>
      </c>
      <c r="AB528" s="1019">
        <v>7</v>
      </c>
      <c r="AC528" s="1019">
        <v>7</v>
      </c>
      <c r="AZ528" s="1019">
        <v>2</v>
      </c>
      <c r="BA528" s="1019">
        <f t="shared" si="7"/>
        <v>0</v>
      </c>
      <c r="BB528" s="1019">
        <f t="shared" si="8"/>
        <v>0</v>
      </c>
      <c r="BC528" s="1019">
        <f t="shared" si="9"/>
        <v>0</v>
      </c>
      <c r="BD528" s="1019">
        <f t="shared" si="10"/>
        <v>0</v>
      </c>
      <c r="BE528" s="1019">
        <f t="shared" si="11"/>
        <v>0</v>
      </c>
      <c r="CA528" s="1048">
        <v>1</v>
      </c>
      <c r="CB528" s="1048">
        <v>7</v>
      </c>
      <c r="CZ528" s="1019">
        <v>0</v>
      </c>
    </row>
    <row r="529" spans="1:104" ht="22.5">
      <c r="A529" s="1042">
        <v>135</v>
      </c>
      <c r="B529" s="1043" t="s">
        <v>2453</v>
      </c>
      <c r="C529" s="1044" t="s">
        <v>2454</v>
      </c>
      <c r="D529" s="1045" t="s">
        <v>114</v>
      </c>
      <c r="E529" s="1046">
        <v>1</v>
      </c>
      <c r="F529" s="1093">
        <v>0</v>
      </c>
      <c r="G529" s="1047">
        <f t="shared" si="6"/>
        <v>0</v>
      </c>
      <c r="O529" s="1041">
        <v>2</v>
      </c>
      <c r="AA529" s="1019">
        <v>1</v>
      </c>
      <c r="AB529" s="1019">
        <v>0</v>
      </c>
      <c r="AC529" s="1019">
        <v>0</v>
      </c>
      <c r="AZ529" s="1019">
        <v>2</v>
      </c>
      <c r="BA529" s="1019">
        <f t="shared" si="7"/>
        <v>0</v>
      </c>
      <c r="BB529" s="1019">
        <f t="shared" si="8"/>
        <v>0</v>
      </c>
      <c r="BC529" s="1019">
        <f t="shared" si="9"/>
        <v>0</v>
      </c>
      <c r="BD529" s="1019">
        <f t="shared" si="10"/>
        <v>0</v>
      </c>
      <c r="BE529" s="1019">
        <f t="shared" si="11"/>
        <v>0</v>
      </c>
      <c r="CA529" s="1048">
        <v>1</v>
      </c>
      <c r="CB529" s="1048">
        <v>0</v>
      </c>
      <c r="CZ529" s="1019">
        <v>0</v>
      </c>
    </row>
    <row r="530" spans="1:104">
      <c r="A530" s="1049"/>
      <c r="B530" s="1050"/>
      <c r="C530" s="1193" t="s">
        <v>2455</v>
      </c>
      <c r="D530" s="1194"/>
      <c r="E530" s="1051">
        <v>1</v>
      </c>
      <c r="F530" s="1052"/>
      <c r="G530" s="1053"/>
      <c r="M530" s="1054" t="s">
        <v>2455</v>
      </c>
      <c r="O530" s="1041"/>
    </row>
    <row r="531" spans="1:104" ht="22.5">
      <c r="A531" s="1042">
        <v>136</v>
      </c>
      <c r="B531" s="1043" t="s">
        <v>2456</v>
      </c>
      <c r="C531" s="1044" t="s">
        <v>2457</v>
      </c>
      <c r="D531" s="1045" t="s">
        <v>114</v>
      </c>
      <c r="E531" s="1046">
        <v>2</v>
      </c>
      <c r="F531" s="1093">
        <v>0</v>
      </c>
      <c r="G531" s="1047">
        <f t="shared" ref="G531:G571" si="12">E531*F531</f>
        <v>0</v>
      </c>
      <c r="O531" s="1041">
        <v>2</v>
      </c>
      <c r="AA531" s="1019">
        <v>1</v>
      </c>
      <c r="AB531" s="1019">
        <v>7</v>
      </c>
      <c r="AC531" s="1019">
        <v>7</v>
      </c>
      <c r="AZ531" s="1019">
        <v>2</v>
      </c>
      <c r="BA531" s="1019">
        <f t="shared" ref="BA531:BA571" si="13">IF(AZ531=1,G531,0)</f>
        <v>0</v>
      </c>
      <c r="BB531" s="1019">
        <f t="shared" ref="BB531:BB571" si="14">IF(AZ531=2,G531,0)</f>
        <v>0</v>
      </c>
      <c r="BC531" s="1019">
        <f t="shared" ref="BC531:BC571" si="15">IF(AZ531=3,G531,0)</f>
        <v>0</v>
      </c>
      <c r="BD531" s="1019">
        <f t="shared" ref="BD531:BD571" si="16">IF(AZ531=4,G531,0)</f>
        <v>0</v>
      </c>
      <c r="BE531" s="1019">
        <f t="shared" ref="BE531:BE571" si="17">IF(AZ531=5,G531,0)</f>
        <v>0</v>
      </c>
      <c r="CA531" s="1048">
        <v>1</v>
      </c>
      <c r="CB531" s="1048">
        <v>7</v>
      </c>
      <c r="CZ531" s="1019">
        <v>0</v>
      </c>
    </row>
    <row r="532" spans="1:104" ht="22.5">
      <c r="A532" s="1042">
        <v>137</v>
      </c>
      <c r="B532" s="1043" t="s">
        <v>2458</v>
      </c>
      <c r="C532" s="1044" t="s">
        <v>2459</v>
      </c>
      <c r="D532" s="1045" t="s">
        <v>114</v>
      </c>
      <c r="E532" s="1046">
        <v>1</v>
      </c>
      <c r="F532" s="1093">
        <v>0</v>
      </c>
      <c r="G532" s="1047">
        <f t="shared" si="12"/>
        <v>0</v>
      </c>
      <c r="O532" s="1041">
        <v>2</v>
      </c>
      <c r="AA532" s="1019">
        <v>1</v>
      </c>
      <c r="AB532" s="1019">
        <v>7</v>
      </c>
      <c r="AC532" s="1019">
        <v>7</v>
      </c>
      <c r="AZ532" s="1019">
        <v>2</v>
      </c>
      <c r="BA532" s="1019">
        <f t="shared" si="13"/>
        <v>0</v>
      </c>
      <c r="BB532" s="1019">
        <f t="shared" si="14"/>
        <v>0</v>
      </c>
      <c r="BC532" s="1019">
        <f t="shared" si="15"/>
        <v>0</v>
      </c>
      <c r="BD532" s="1019">
        <f t="shared" si="16"/>
        <v>0</v>
      </c>
      <c r="BE532" s="1019">
        <f t="shared" si="17"/>
        <v>0</v>
      </c>
      <c r="CA532" s="1048">
        <v>1</v>
      </c>
      <c r="CB532" s="1048">
        <v>7</v>
      </c>
      <c r="CZ532" s="1019">
        <v>0</v>
      </c>
    </row>
    <row r="533" spans="1:104" ht="22.5">
      <c r="A533" s="1042">
        <v>138</v>
      </c>
      <c r="B533" s="1043" t="s">
        <v>2460</v>
      </c>
      <c r="C533" s="1044" t="s">
        <v>2461</v>
      </c>
      <c r="D533" s="1045" t="s">
        <v>114</v>
      </c>
      <c r="E533" s="1046">
        <v>48</v>
      </c>
      <c r="F533" s="1093">
        <v>0</v>
      </c>
      <c r="G533" s="1047">
        <f t="shared" si="12"/>
        <v>0</v>
      </c>
      <c r="O533" s="1041">
        <v>2</v>
      </c>
      <c r="AA533" s="1019">
        <v>1</v>
      </c>
      <c r="AB533" s="1019">
        <v>7</v>
      </c>
      <c r="AC533" s="1019">
        <v>7</v>
      </c>
      <c r="AZ533" s="1019">
        <v>2</v>
      </c>
      <c r="BA533" s="1019">
        <f t="shared" si="13"/>
        <v>0</v>
      </c>
      <c r="BB533" s="1019">
        <f t="shared" si="14"/>
        <v>0</v>
      </c>
      <c r="BC533" s="1019">
        <f t="shared" si="15"/>
        <v>0</v>
      </c>
      <c r="BD533" s="1019">
        <f t="shared" si="16"/>
        <v>0</v>
      </c>
      <c r="BE533" s="1019">
        <f t="shared" si="17"/>
        <v>0</v>
      </c>
      <c r="CA533" s="1048">
        <v>1</v>
      </c>
      <c r="CB533" s="1048">
        <v>7</v>
      </c>
      <c r="CZ533" s="1019">
        <v>0</v>
      </c>
    </row>
    <row r="534" spans="1:104" ht="22.5">
      <c r="A534" s="1042">
        <v>139</v>
      </c>
      <c r="B534" s="1043" t="s">
        <v>2462</v>
      </c>
      <c r="C534" s="1044" t="s">
        <v>2463</v>
      </c>
      <c r="D534" s="1045" t="s">
        <v>114</v>
      </c>
      <c r="E534" s="1046">
        <v>79</v>
      </c>
      <c r="F534" s="1093">
        <v>0</v>
      </c>
      <c r="G534" s="1047">
        <f t="shared" si="12"/>
        <v>0</v>
      </c>
      <c r="O534" s="1041">
        <v>2</v>
      </c>
      <c r="AA534" s="1019">
        <v>1</v>
      </c>
      <c r="AB534" s="1019">
        <v>7</v>
      </c>
      <c r="AC534" s="1019">
        <v>7</v>
      </c>
      <c r="AZ534" s="1019">
        <v>2</v>
      </c>
      <c r="BA534" s="1019">
        <f t="shared" si="13"/>
        <v>0</v>
      </c>
      <c r="BB534" s="1019">
        <f t="shared" si="14"/>
        <v>0</v>
      </c>
      <c r="BC534" s="1019">
        <f t="shared" si="15"/>
        <v>0</v>
      </c>
      <c r="BD534" s="1019">
        <f t="shared" si="16"/>
        <v>0</v>
      </c>
      <c r="BE534" s="1019">
        <f t="shared" si="17"/>
        <v>0</v>
      </c>
      <c r="CA534" s="1048">
        <v>1</v>
      </c>
      <c r="CB534" s="1048">
        <v>7</v>
      </c>
      <c r="CZ534" s="1019">
        <v>0</v>
      </c>
    </row>
    <row r="535" spans="1:104" ht="22.5">
      <c r="A535" s="1042">
        <v>140</v>
      </c>
      <c r="B535" s="1043" t="s">
        <v>2464</v>
      </c>
      <c r="C535" s="1044" t="s">
        <v>2465</v>
      </c>
      <c r="D535" s="1045" t="s">
        <v>114</v>
      </c>
      <c r="E535" s="1046">
        <v>1</v>
      </c>
      <c r="F535" s="1093">
        <v>0</v>
      </c>
      <c r="G535" s="1047">
        <f t="shared" si="12"/>
        <v>0</v>
      </c>
      <c r="O535" s="1041">
        <v>2</v>
      </c>
      <c r="AA535" s="1019">
        <v>1</v>
      </c>
      <c r="AB535" s="1019">
        <v>7</v>
      </c>
      <c r="AC535" s="1019">
        <v>7</v>
      </c>
      <c r="AZ535" s="1019">
        <v>2</v>
      </c>
      <c r="BA535" s="1019">
        <f t="shared" si="13"/>
        <v>0</v>
      </c>
      <c r="BB535" s="1019">
        <f t="shared" si="14"/>
        <v>0</v>
      </c>
      <c r="BC535" s="1019">
        <f t="shared" si="15"/>
        <v>0</v>
      </c>
      <c r="BD535" s="1019">
        <f t="shared" si="16"/>
        <v>0</v>
      </c>
      <c r="BE535" s="1019">
        <f t="shared" si="17"/>
        <v>0</v>
      </c>
      <c r="CA535" s="1048">
        <v>1</v>
      </c>
      <c r="CB535" s="1048">
        <v>7</v>
      </c>
      <c r="CZ535" s="1019">
        <v>0</v>
      </c>
    </row>
    <row r="536" spans="1:104" ht="22.5">
      <c r="A536" s="1042">
        <v>141</v>
      </c>
      <c r="B536" s="1043" t="s">
        <v>2466</v>
      </c>
      <c r="C536" s="1044" t="s">
        <v>2467</v>
      </c>
      <c r="D536" s="1045" t="s">
        <v>114</v>
      </c>
      <c r="E536" s="1046">
        <v>1</v>
      </c>
      <c r="F536" s="1093">
        <v>0</v>
      </c>
      <c r="G536" s="1047">
        <f t="shared" si="12"/>
        <v>0</v>
      </c>
      <c r="O536" s="1041">
        <v>2</v>
      </c>
      <c r="AA536" s="1019">
        <v>1</v>
      </c>
      <c r="AB536" s="1019">
        <v>7</v>
      </c>
      <c r="AC536" s="1019">
        <v>7</v>
      </c>
      <c r="AZ536" s="1019">
        <v>2</v>
      </c>
      <c r="BA536" s="1019">
        <f t="shared" si="13"/>
        <v>0</v>
      </c>
      <c r="BB536" s="1019">
        <f t="shared" si="14"/>
        <v>0</v>
      </c>
      <c r="BC536" s="1019">
        <f t="shared" si="15"/>
        <v>0</v>
      </c>
      <c r="BD536" s="1019">
        <f t="shared" si="16"/>
        <v>0</v>
      </c>
      <c r="BE536" s="1019">
        <f t="shared" si="17"/>
        <v>0</v>
      </c>
      <c r="CA536" s="1048">
        <v>1</v>
      </c>
      <c r="CB536" s="1048">
        <v>7</v>
      </c>
      <c r="CZ536" s="1019">
        <v>0</v>
      </c>
    </row>
    <row r="537" spans="1:104" ht="22.5">
      <c r="A537" s="1042">
        <v>142</v>
      </c>
      <c r="B537" s="1043" t="s">
        <v>2468</v>
      </c>
      <c r="C537" s="1355" t="s">
        <v>2469</v>
      </c>
      <c r="D537" s="1045" t="s">
        <v>114</v>
      </c>
      <c r="E537" s="1046">
        <v>1</v>
      </c>
      <c r="F537" s="1093">
        <v>0</v>
      </c>
      <c r="G537" s="1047">
        <f t="shared" si="12"/>
        <v>0</v>
      </c>
      <c r="O537" s="1041">
        <v>2</v>
      </c>
      <c r="AA537" s="1019">
        <v>1</v>
      </c>
      <c r="AB537" s="1019">
        <v>7</v>
      </c>
      <c r="AC537" s="1019">
        <v>7</v>
      </c>
      <c r="AZ537" s="1019">
        <v>2</v>
      </c>
      <c r="BA537" s="1019">
        <f t="shared" si="13"/>
        <v>0</v>
      </c>
      <c r="BB537" s="1019">
        <f t="shared" si="14"/>
        <v>0</v>
      </c>
      <c r="BC537" s="1019">
        <f t="shared" si="15"/>
        <v>0</v>
      </c>
      <c r="BD537" s="1019">
        <f t="shared" si="16"/>
        <v>0</v>
      </c>
      <c r="BE537" s="1019">
        <f t="shared" si="17"/>
        <v>0</v>
      </c>
      <c r="CA537" s="1048">
        <v>1</v>
      </c>
      <c r="CB537" s="1048">
        <v>7</v>
      </c>
      <c r="CZ537" s="1019">
        <v>0</v>
      </c>
    </row>
    <row r="538" spans="1:104" ht="22.5">
      <c r="A538" s="1042">
        <v>143</v>
      </c>
      <c r="B538" s="1043" t="s">
        <v>2470</v>
      </c>
      <c r="C538" s="1355" t="s">
        <v>2471</v>
      </c>
      <c r="D538" s="1045" t="s">
        <v>114</v>
      </c>
      <c r="E538" s="1046">
        <v>1</v>
      </c>
      <c r="F538" s="1093">
        <v>0</v>
      </c>
      <c r="G538" s="1047">
        <f t="shared" si="12"/>
        <v>0</v>
      </c>
      <c r="O538" s="1041">
        <v>2</v>
      </c>
      <c r="AA538" s="1019">
        <v>1</v>
      </c>
      <c r="AB538" s="1019">
        <v>7</v>
      </c>
      <c r="AC538" s="1019">
        <v>7</v>
      </c>
      <c r="AZ538" s="1019">
        <v>2</v>
      </c>
      <c r="BA538" s="1019">
        <f t="shared" si="13"/>
        <v>0</v>
      </c>
      <c r="BB538" s="1019">
        <f t="shared" si="14"/>
        <v>0</v>
      </c>
      <c r="BC538" s="1019">
        <f t="shared" si="15"/>
        <v>0</v>
      </c>
      <c r="BD538" s="1019">
        <f t="shared" si="16"/>
        <v>0</v>
      </c>
      <c r="BE538" s="1019">
        <f t="shared" si="17"/>
        <v>0</v>
      </c>
      <c r="CA538" s="1048">
        <v>1</v>
      </c>
      <c r="CB538" s="1048">
        <v>7</v>
      </c>
      <c r="CZ538" s="1019">
        <v>0</v>
      </c>
    </row>
    <row r="539" spans="1:104" ht="22.5">
      <c r="A539" s="1042">
        <v>144</v>
      </c>
      <c r="B539" s="1043" t="s">
        <v>2472</v>
      </c>
      <c r="C539" s="1355" t="s">
        <v>2473</v>
      </c>
      <c r="D539" s="1045" t="s">
        <v>114</v>
      </c>
      <c r="E539" s="1046">
        <v>2</v>
      </c>
      <c r="F539" s="1093">
        <v>0</v>
      </c>
      <c r="G539" s="1047">
        <f t="shared" si="12"/>
        <v>0</v>
      </c>
      <c r="O539" s="1041">
        <v>2</v>
      </c>
      <c r="AA539" s="1019">
        <v>1</v>
      </c>
      <c r="AB539" s="1019">
        <v>7</v>
      </c>
      <c r="AC539" s="1019">
        <v>7</v>
      </c>
      <c r="AZ539" s="1019">
        <v>2</v>
      </c>
      <c r="BA539" s="1019">
        <f t="shared" si="13"/>
        <v>0</v>
      </c>
      <c r="BB539" s="1019">
        <f t="shared" si="14"/>
        <v>0</v>
      </c>
      <c r="BC539" s="1019">
        <f t="shared" si="15"/>
        <v>0</v>
      </c>
      <c r="BD539" s="1019">
        <f t="shared" si="16"/>
        <v>0</v>
      </c>
      <c r="BE539" s="1019">
        <f t="shared" si="17"/>
        <v>0</v>
      </c>
      <c r="CA539" s="1048">
        <v>1</v>
      </c>
      <c r="CB539" s="1048">
        <v>7</v>
      </c>
      <c r="CZ539" s="1019">
        <v>0</v>
      </c>
    </row>
    <row r="540" spans="1:104" ht="22.5">
      <c r="A540" s="1042">
        <v>145</v>
      </c>
      <c r="B540" s="1043" t="s">
        <v>2474</v>
      </c>
      <c r="C540" s="1355" t="s">
        <v>2475</v>
      </c>
      <c r="D540" s="1045" t="s">
        <v>114</v>
      </c>
      <c r="E540" s="1046">
        <v>1</v>
      </c>
      <c r="F540" s="1093">
        <v>0</v>
      </c>
      <c r="G540" s="1047">
        <f t="shared" si="12"/>
        <v>0</v>
      </c>
      <c r="O540" s="1041">
        <v>2</v>
      </c>
      <c r="AA540" s="1019">
        <v>1</v>
      </c>
      <c r="AB540" s="1019">
        <v>7</v>
      </c>
      <c r="AC540" s="1019">
        <v>7</v>
      </c>
      <c r="AZ540" s="1019">
        <v>2</v>
      </c>
      <c r="BA540" s="1019">
        <f t="shared" si="13"/>
        <v>0</v>
      </c>
      <c r="BB540" s="1019">
        <f t="shared" si="14"/>
        <v>0</v>
      </c>
      <c r="BC540" s="1019">
        <f t="shared" si="15"/>
        <v>0</v>
      </c>
      <c r="BD540" s="1019">
        <f t="shared" si="16"/>
        <v>0</v>
      </c>
      <c r="BE540" s="1019">
        <f t="shared" si="17"/>
        <v>0</v>
      </c>
      <c r="CA540" s="1048">
        <v>1</v>
      </c>
      <c r="CB540" s="1048">
        <v>7</v>
      </c>
      <c r="CZ540" s="1019">
        <v>0</v>
      </c>
    </row>
    <row r="541" spans="1:104" ht="22.5">
      <c r="A541" s="1042">
        <v>146</v>
      </c>
      <c r="B541" s="1043" t="s">
        <v>2476</v>
      </c>
      <c r="C541" s="1355" t="s">
        <v>2477</v>
      </c>
      <c r="D541" s="1045" t="s">
        <v>114</v>
      </c>
      <c r="E541" s="1046">
        <v>3</v>
      </c>
      <c r="F541" s="1093">
        <v>0</v>
      </c>
      <c r="G541" s="1047">
        <f t="shared" si="12"/>
        <v>0</v>
      </c>
      <c r="O541" s="1041">
        <v>2</v>
      </c>
      <c r="AA541" s="1019">
        <v>1</v>
      </c>
      <c r="AB541" s="1019">
        <v>7</v>
      </c>
      <c r="AC541" s="1019">
        <v>7</v>
      </c>
      <c r="AZ541" s="1019">
        <v>2</v>
      </c>
      <c r="BA541" s="1019">
        <f t="shared" si="13"/>
        <v>0</v>
      </c>
      <c r="BB541" s="1019">
        <f t="shared" si="14"/>
        <v>0</v>
      </c>
      <c r="BC541" s="1019">
        <f t="shared" si="15"/>
        <v>0</v>
      </c>
      <c r="BD541" s="1019">
        <f t="shared" si="16"/>
        <v>0</v>
      </c>
      <c r="BE541" s="1019">
        <f t="shared" si="17"/>
        <v>0</v>
      </c>
      <c r="CA541" s="1048">
        <v>1</v>
      </c>
      <c r="CB541" s="1048">
        <v>7</v>
      </c>
      <c r="CZ541" s="1019">
        <v>0</v>
      </c>
    </row>
    <row r="542" spans="1:104" ht="22.5">
      <c r="A542" s="1042">
        <v>147</v>
      </c>
      <c r="B542" s="1043" t="s">
        <v>2478</v>
      </c>
      <c r="C542" s="1355" t="s">
        <v>2479</v>
      </c>
      <c r="D542" s="1045" t="s">
        <v>114</v>
      </c>
      <c r="E542" s="1046">
        <v>6</v>
      </c>
      <c r="F542" s="1093">
        <v>0</v>
      </c>
      <c r="G542" s="1047">
        <f t="shared" si="12"/>
        <v>0</v>
      </c>
      <c r="O542" s="1041">
        <v>2</v>
      </c>
      <c r="AA542" s="1019">
        <v>1</v>
      </c>
      <c r="AB542" s="1019">
        <v>7</v>
      </c>
      <c r="AC542" s="1019">
        <v>7</v>
      </c>
      <c r="AZ542" s="1019">
        <v>2</v>
      </c>
      <c r="BA542" s="1019">
        <f t="shared" si="13"/>
        <v>0</v>
      </c>
      <c r="BB542" s="1019">
        <f t="shared" si="14"/>
        <v>0</v>
      </c>
      <c r="BC542" s="1019">
        <f t="shared" si="15"/>
        <v>0</v>
      </c>
      <c r="BD542" s="1019">
        <f t="shared" si="16"/>
        <v>0</v>
      </c>
      <c r="BE542" s="1019">
        <f t="shared" si="17"/>
        <v>0</v>
      </c>
      <c r="CA542" s="1048">
        <v>1</v>
      </c>
      <c r="CB542" s="1048">
        <v>7</v>
      </c>
      <c r="CZ542" s="1019">
        <v>0</v>
      </c>
    </row>
    <row r="543" spans="1:104" ht="22.5">
      <c r="A543" s="1042">
        <v>148</v>
      </c>
      <c r="B543" s="1043" t="s">
        <v>2480</v>
      </c>
      <c r="C543" s="1355" t="s">
        <v>2481</v>
      </c>
      <c r="D543" s="1045" t="s">
        <v>114</v>
      </c>
      <c r="E543" s="1046">
        <v>4</v>
      </c>
      <c r="F543" s="1093">
        <v>0</v>
      </c>
      <c r="G543" s="1047">
        <f t="shared" si="12"/>
        <v>0</v>
      </c>
      <c r="O543" s="1041">
        <v>2</v>
      </c>
      <c r="AA543" s="1019">
        <v>1</v>
      </c>
      <c r="AB543" s="1019">
        <v>7</v>
      </c>
      <c r="AC543" s="1019">
        <v>7</v>
      </c>
      <c r="AZ543" s="1019">
        <v>2</v>
      </c>
      <c r="BA543" s="1019">
        <f t="shared" si="13"/>
        <v>0</v>
      </c>
      <c r="BB543" s="1019">
        <f t="shared" si="14"/>
        <v>0</v>
      </c>
      <c r="BC543" s="1019">
        <f t="shared" si="15"/>
        <v>0</v>
      </c>
      <c r="BD543" s="1019">
        <f t="shared" si="16"/>
        <v>0</v>
      </c>
      <c r="BE543" s="1019">
        <f t="shared" si="17"/>
        <v>0</v>
      </c>
      <c r="CA543" s="1048">
        <v>1</v>
      </c>
      <c r="CB543" s="1048">
        <v>7</v>
      </c>
      <c r="CZ543" s="1019">
        <v>0</v>
      </c>
    </row>
    <row r="544" spans="1:104" ht="22.5">
      <c r="A544" s="1042">
        <v>149</v>
      </c>
      <c r="B544" s="1043" t="s">
        <v>2482</v>
      </c>
      <c r="C544" s="1355" t="s">
        <v>2483</v>
      </c>
      <c r="D544" s="1045" t="s">
        <v>114</v>
      </c>
      <c r="E544" s="1046">
        <v>1</v>
      </c>
      <c r="F544" s="1093">
        <v>0</v>
      </c>
      <c r="G544" s="1047">
        <f t="shared" si="12"/>
        <v>0</v>
      </c>
      <c r="O544" s="1041">
        <v>2</v>
      </c>
      <c r="AA544" s="1019">
        <v>1</v>
      </c>
      <c r="AB544" s="1019">
        <v>7</v>
      </c>
      <c r="AC544" s="1019">
        <v>7</v>
      </c>
      <c r="AZ544" s="1019">
        <v>2</v>
      </c>
      <c r="BA544" s="1019">
        <f t="shared" si="13"/>
        <v>0</v>
      </c>
      <c r="BB544" s="1019">
        <f t="shared" si="14"/>
        <v>0</v>
      </c>
      <c r="BC544" s="1019">
        <f t="shared" si="15"/>
        <v>0</v>
      </c>
      <c r="BD544" s="1019">
        <f t="shared" si="16"/>
        <v>0</v>
      </c>
      <c r="BE544" s="1019">
        <f t="shared" si="17"/>
        <v>0</v>
      </c>
      <c r="CA544" s="1048">
        <v>1</v>
      </c>
      <c r="CB544" s="1048">
        <v>7</v>
      </c>
      <c r="CZ544" s="1019">
        <v>0</v>
      </c>
    </row>
    <row r="545" spans="1:104" ht="22.5">
      <c r="A545" s="1042">
        <v>150</v>
      </c>
      <c r="B545" s="1043" t="s">
        <v>2484</v>
      </c>
      <c r="C545" s="1355" t="s">
        <v>2485</v>
      </c>
      <c r="D545" s="1045" t="s">
        <v>114</v>
      </c>
      <c r="E545" s="1046">
        <v>1</v>
      </c>
      <c r="F545" s="1093">
        <v>0</v>
      </c>
      <c r="G545" s="1047">
        <f t="shared" si="12"/>
        <v>0</v>
      </c>
      <c r="O545" s="1041">
        <v>2</v>
      </c>
      <c r="AA545" s="1019">
        <v>1</v>
      </c>
      <c r="AB545" s="1019">
        <v>7</v>
      </c>
      <c r="AC545" s="1019">
        <v>7</v>
      </c>
      <c r="AZ545" s="1019">
        <v>2</v>
      </c>
      <c r="BA545" s="1019">
        <f t="shared" si="13"/>
        <v>0</v>
      </c>
      <c r="BB545" s="1019">
        <f t="shared" si="14"/>
        <v>0</v>
      </c>
      <c r="BC545" s="1019">
        <f t="shared" si="15"/>
        <v>0</v>
      </c>
      <c r="BD545" s="1019">
        <f t="shared" si="16"/>
        <v>0</v>
      </c>
      <c r="BE545" s="1019">
        <f t="shared" si="17"/>
        <v>0</v>
      </c>
      <c r="CA545" s="1048">
        <v>1</v>
      </c>
      <c r="CB545" s="1048">
        <v>7</v>
      </c>
      <c r="CZ545" s="1019">
        <v>0</v>
      </c>
    </row>
    <row r="546" spans="1:104" ht="22.5">
      <c r="A546" s="1042">
        <v>151</v>
      </c>
      <c r="B546" s="1043" t="s">
        <v>2486</v>
      </c>
      <c r="C546" s="1355" t="s">
        <v>2487</v>
      </c>
      <c r="D546" s="1045" t="s">
        <v>114</v>
      </c>
      <c r="E546" s="1046">
        <v>11</v>
      </c>
      <c r="F546" s="1093">
        <v>0</v>
      </c>
      <c r="G546" s="1047">
        <f t="shared" si="12"/>
        <v>0</v>
      </c>
      <c r="O546" s="1041">
        <v>2</v>
      </c>
      <c r="AA546" s="1019">
        <v>1</v>
      </c>
      <c r="AB546" s="1019">
        <v>7</v>
      </c>
      <c r="AC546" s="1019">
        <v>7</v>
      </c>
      <c r="AZ546" s="1019">
        <v>2</v>
      </c>
      <c r="BA546" s="1019">
        <f t="shared" si="13"/>
        <v>0</v>
      </c>
      <c r="BB546" s="1019">
        <f t="shared" si="14"/>
        <v>0</v>
      </c>
      <c r="BC546" s="1019">
        <f t="shared" si="15"/>
        <v>0</v>
      </c>
      <c r="BD546" s="1019">
        <f t="shared" si="16"/>
        <v>0</v>
      </c>
      <c r="BE546" s="1019">
        <f t="shared" si="17"/>
        <v>0</v>
      </c>
      <c r="CA546" s="1048">
        <v>1</v>
      </c>
      <c r="CB546" s="1048">
        <v>7</v>
      </c>
      <c r="CZ546" s="1019">
        <v>0</v>
      </c>
    </row>
    <row r="547" spans="1:104" ht="22.5">
      <c r="A547" s="1042">
        <v>152</v>
      </c>
      <c r="B547" s="1043" t="s">
        <v>2488</v>
      </c>
      <c r="C547" s="1355" t="s">
        <v>2489</v>
      </c>
      <c r="D547" s="1045" t="s">
        <v>114</v>
      </c>
      <c r="E547" s="1046">
        <v>9</v>
      </c>
      <c r="F547" s="1093">
        <v>0</v>
      </c>
      <c r="G547" s="1047">
        <f t="shared" si="12"/>
        <v>0</v>
      </c>
      <c r="O547" s="1041">
        <v>2</v>
      </c>
      <c r="AA547" s="1019">
        <v>1</v>
      </c>
      <c r="AB547" s="1019">
        <v>7</v>
      </c>
      <c r="AC547" s="1019">
        <v>7</v>
      </c>
      <c r="AZ547" s="1019">
        <v>2</v>
      </c>
      <c r="BA547" s="1019">
        <f t="shared" si="13"/>
        <v>0</v>
      </c>
      <c r="BB547" s="1019">
        <f t="shared" si="14"/>
        <v>0</v>
      </c>
      <c r="BC547" s="1019">
        <f t="shared" si="15"/>
        <v>0</v>
      </c>
      <c r="BD547" s="1019">
        <f t="shared" si="16"/>
        <v>0</v>
      </c>
      <c r="BE547" s="1019">
        <f t="shared" si="17"/>
        <v>0</v>
      </c>
      <c r="CA547" s="1048">
        <v>1</v>
      </c>
      <c r="CB547" s="1048">
        <v>7</v>
      </c>
      <c r="CZ547" s="1019">
        <v>0</v>
      </c>
    </row>
    <row r="548" spans="1:104" ht="22.5">
      <c r="A548" s="1042">
        <v>153</v>
      </c>
      <c r="B548" s="1043" t="s">
        <v>2490</v>
      </c>
      <c r="C548" s="1355" t="s">
        <v>2491</v>
      </c>
      <c r="D548" s="1045" t="s">
        <v>114</v>
      </c>
      <c r="E548" s="1046">
        <v>20</v>
      </c>
      <c r="F548" s="1093">
        <v>0</v>
      </c>
      <c r="G548" s="1047">
        <f t="shared" si="12"/>
        <v>0</v>
      </c>
      <c r="O548" s="1041">
        <v>2</v>
      </c>
      <c r="AA548" s="1019">
        <v>1</v>
      </c>
      <c r="AB548" s="1019">
        <v>7</v>
      </c>
      <c r="AC548" s="1019">
        <v>7</v>
      </c>
      <c r="AZ548" s="1019">
        <v>2</v>
      </c>
      <c r="BA548" s="1019">
        <f t="shared" si="13"/>
        <v>0</v>
      </c>
      <c r="BB548" s="1019">
        <f t="shared" si="14"/>
        <v>0</v>
      </c>
      <c r="BC548" s="1019">
        <f t="shared" si="15"/>
        <v>0</v>
      </c>
      <c r="BD548" s="1019">
        <f t="shared" si="16"/>
        <v>0</v>
      </c>
      <c r="BE548" s="1019">
        <f t="shared" si="17"/>
        <v>0</v>
      </c>
      <c r="CA548" s="1048">
        <v>1</v>
      </c>
      <c r="CB548" s="1048">
        <v>7</v>
      </c>
      <c r="CZ548" s="1019">
        <v>0</v>
      </c>
    </row>
    <row r="549" spans="1:104" ht="22.5">
      <c r="A549" s="1042">
        <v>154</v>
      </c>
      <c r="B549" s="1043" t="s">
        <v>2492</v>
      </c>
      <c r="C549" s="1355" t="s">
        <v>2493</v>
      </c>
      <c r="D549" s="1045" t="s">
        <v>114</v>
      </c>
      <c r="E549" s="1046">
        <v>11</v>
      </c>
      <c r="F549" s="1093">
        <v>0</v>
      </c>
      <c r="G549" s="1047">
        <f t="shared" si="12"/>
        <v>0</v>
      </c>
      <c r="O549" s="1041">
        <v>2</v>
      </c>
      <c r="AA549" s="1019">
        <v>1</v>
      </c>
      <c r="AB549" s="1019">
        <v>7</v>
      </c>
      <c r="AC549" s="1019">
        <v>7</v>
      </c>
      <c r="AZ549" s="1019">
        <v>2</v>
      </c>
      <c r="BA549" s="1019">
        <f t="shared" si="13"/>
        <v>0</v>
      </c>
      <c r="BB549" s="1019">
        <f t="shared" si="14"/>
        <v>0</v>
      </c>
      <c r="BC549" s="1019">
        <f t="shared" si="15"/>
        <v>0</v>
      </c>
      <c r="BD549" s="1019">
        <f t="shared" si="16"/>
        <v>0</v>
      </c>
      <c r="BE549" s="1019">
        <f t="shared" si="17"/>
        <v>0</v>
      </c>
      <c r="CA549" s="1048">
        <v>1</v>
      </c>
      <c r="CB549" s="1048">
        <v>7</v>
      </c>
      <c r="CZ549" s="1019">
        <v>0</v>
      </c>
    </row>
    <row r="550" spans="1:104" ht="22.5">
      <c r="A550" s="1042">
        <v>155</v>
      </c>
      <c r="B550" s="1043" t="s">
        <v>2494</v>
      </c>
      <c r="C550" s="1355" t="s">
        <v>2495</v>
      </c>
      <c r="D550" s="1045" t="s">
        <v>114</v>
      </c>
      <c r="E550" s="1046">
        <v>15</v>
      </c>
      <c r="F550" s="1093">
        <v>0</v>
      </c>
      <c r="G550" s="1047">
        <f t="shared" si="12"/>
        <v>0</v>
      </c>
      <c r="O550" s="1041">
        <v>2</v>
      </c>
      <c r="AA550" s="1019">
        <v>1</v>
      </c>
      <c r="AB550" s="1019">
        <v>7</v>
      </c>
      <c r="AC550" s="1019">
        <v>7</v>
      </c>
      <c r="AZ550" s="1019">
        <v>2</v>
      </c>
      <c r="BA550" s="1019">
        <f t="shared" si="13"/>
        <v>0</v>
      </c>
      <c r="BB550" s="1019">
        <f t="shared" si="14"/>
        <v>0</v>
      </c>
      <c r="BC550" s="1019">
        <f t="shared" si="15"/>
        <v>0</v>
      </c>
      <c r="BD550" s="1019">
        <f t="shared" si="16"/>
        <v>0</v>
      </c>
      <c r="BE550" s="1019">
        <f t="shared" si="17"/>
        <v>0</v>
      </c>
      <c r="CA550" s="1048">
        <v>1</v>
      </c>
      <c r="CB550" s="1048">
        <v>7</v>
      </c>
      <c r="CZ550" s="1019">
        <v>0</v>
      </c>
    </row>
    <row r="551" spans="1:104" ht="22.5">
      <c r="A551" s="1042">
        <v>156</v>
      </c>
      <c r="B551" s="1043" t="s">
        <v>2496</v>
      </c>
      <c r="C551" s="1355" t="s">
        <v>2497</v>
      </c>
      <c r="D551" s="1045" t="s">
        <v>114</v>
      </c>
      <c r="E551" s="1046">
        <v>5</v>
      </c>
      <c r="F551" s="1093">
        <v>0</v>
      </c>
      <c r="G551" s="1047">
        <f t="shared" si="12"/>
        <v>0</v>
      </c>
      <c r="O551" s="1041">
        <v>2</v>
      </c>
      <c r="AA551" s="1019">
        <v>1</v>
      </c>
      <c r="AB551" s="1019">
        <v>7</v>
      </c>
      <c r="AC551" s="1019">
        <v>7</v>
      </c>
      <c r="AZ551" s="1019">
        <v>2</v>
      </c>
      <c r="BA551" s="1019">
        <f t="shared" si="13"/>
        <v>0</v>
      </c>
      <c r="BB551" s="1019">
        <f t="shared" si="14"/>
        <v>0</v>
      </c>
      <c r="BC551" s="1019">
        <f t="shared" si="15"/>
        <v>0</v>
      </c>
      <c r="BD551" s="1019">
        <f t="shared" si="16"/>
        <v>0</v>
      </c>
      <c r="BE551" s="1019">
        <f t="shared" si="17"/>
        <v>0</v>
      </c>
      <c r="CA551" s="1048">
        <v>1</v>
      </c>
      <c r="CB551" s="1048">
        <v>7</v>
      </c>
      <c r="CZ551" s="1019">
        <v>0</v>
      </c>
    </row>
    <row r="552" spans="1:104" ht="22.5">
      <c r="A552" s="1042">
        <v>157</v>
      </c>
      <c r="B552" s="1043" t="s">
        <v>2498</v>
      </c>
      <c r="C552" s="1355" t="s">
        <v>2499</v>
      </c>
      <c r="D552" s="1045" t="s">
        <v>114</v>
      </c>
      <c r="E552" s="1046">
        <v>1</v>
      </c>
      <c r="F552" s="1093">
        <v>0</v>
      </c>
      <c r="G552" s="1047">
        <f t="shared" si="12"/>
        <v>0</v>
      </c>
      <c r="O552" s="1041">
        <v>2</v>
      </c>
      <c r="AA552" s="1019">
        <v>1</v>
      </c>
      <c r="AB552" s="1019">
        <v>7</v>
      </c>
      <c r="AC552" s="1019">
        <v>7</v>
      </c>
      <c r="AZ552" s="1019">
        <v>2</v>
      </c>
      <c r="BA552" s="1019">
        <f t="shared" si="13"/>
        <v>0</v>
      </c>
      <c r="BB552" s="1019">
        <f t="shared" si="14"/>
        <v>0</v>
      </c>
      <c r="BC552" s="1019">
        <f t="shared" si="15"/>
        <v>0</v>
      </c>
      <c r="BD552" s="1019">
        <f t="shared" si="16"/>
        <v>0</v>
      </c>
      <c r="BE552" s="1019">
        <f t="shared" si="17"/>
        <v>0</v>
      </c>
      <c r="CA552" s="1048">
        <v>1</v>
      </c>
      <c r="CB552" s="1048">
        <v>7</v>
      </c>
      <c r="CZ552" s="1019">
        <v>0</v>
      </c>
    </row>
    <row r="553" spans="1:104" ht="22.5">
      <c r="A553" s="1042">
        <v>158</v>
      </c>
      <c r="B553" s="1043" t="s">
        <v>2500</v>
      </c>
      <c r="C553" s="1355" t="s">
        <v>2501</v>
      </c>
      <c r="D553" s="1045" t="s">
        <v>114</v>
      </c>
      <c r="E553" s="1046">
        <v>23</v>
      </c>
      <c r="F553" s="1093">
        <v>0</v>
      </c>
      <c r="G553" s="1047">
        <f t="shared" si="12"/>
        <v>0</v>
      </c>
      <c r="O553" s="1041">
        <v>2</v>
      </c>
      <c r="AA553" s="1019">
        <v>1</v>
      </c>
      <c r="AB553" s="1019">
        <v>7</v>
      </c>
      <c r="AC553" s="1019">
        <v>7</v>
      </c>
      <c r="AZ553" s="1019">
        <v>2</v>
      </c>
      <c r="BA553" s="1019">
        <f t="shared" si="13"/>
        <v>0</v>
      </c>
      <c r="BB553" s="1019">
        <f t="shared" si="14"/>
        <v>0</v>
      </c>
      <c r="BC553" s="1019">
        <f t="shared" si="15"/>
        <v>0</v>
      </c>
      <c r="BD553" s="1019">
        <f t="shared" si="16"/>
        <v>0</v>
      </c>
      <c r="BE553" s="1019">
        <f t="shared" si="17"/>
        <v>0</v>
      </c>
      <c r="CA553" s="1048">
        <v>1</v>
      </c>
      <c r="CB553" s="1048">
        <v>7</v>
      </c>
      <c r="CZ553" s="1019">
        <v>0</v>
      </c>
    </row>
    <row r="554" spans="1:104" ht="22.5">
      <c r="A554" s="1042">
        <v>159</v>
      </c>
      <c r="B554" s="1043" t="s">
        <v>2502</v>
      </c>
      <c r="C554" s="1355" t="s">
        <v>2503</v>
      </c>
      <c r="D554" s="1045" t="s">
        <v>114</v>
      </c>
      <c r="E554" s="1046">
        <v>1</v>
      </c>
      <c r="F554" s="1093">
        <v>0</v>
      </c>
      <c r="G554" s="1047">
        <f t="shared" si="12"/>
        <v>0</v>
      </c>
      <c r="O554" s="1041">
        <v>2</v>
      </c>
      <c r="AA554" s="1019">
        <v>1</v>
      </c>
      <c r="AB554" s="1019">
        <v>7</v>
      </c>
      <c r="AC554" s="1019">
        <v>7</v>
      </c>
      <c r="AZ554" s="1019">
        <v>2</v>
      </c>
      <c r="BA554" s="1019">
        <f t="shared" si="13"/>
        <v>0</v>
      </c>
      <c r="BB554" s="1019">
        <f t="shared" si="14"/>
        <v>0</v>
      </c>
      <c r="BC554" s="1019">
        <f t="shared" si="15"/>
        <v>0</v>
      </c>
      <c r="BD554" s="1019">
        <f t="shared" si="16"/>
        <v>0</v>
      </c>
      <c r="BE554" s="1019">
        <f t="shared" si="17"/>
        <v>0</v>
      </c>
      <c r="CA554" s="1048">
        <v>1</v>
      </c>
      <c r="CB554" s="1048">
        <v>7</v>
      </c>
      <c r="CZ554" s="1019">
        <v>0</v>
      </c>
    </row>
    <row r="555" spans="1:104" ht="22.5">
      <c r="A555" s="1042">
        <v>160</v>
      </c>
      <c r="B555" s="1043" t="s">
        <v>2504</v>
      </c>
      <c r="C555" s="1355" t="s">
        <v>2505</v>
      </c>
      <c r="D555" s="1045" t="s">
        <v>114</v>
      </c>
      <c r="E555" s="1046">
        <v>3</v>
      </c>
      <c r="F555" s="1093">
        <v>0</v>
      </c>
      <c r="G555" s="1047">
        <f t="shared" si="12"/>
        <v>0</v>
      </c>
      <c r="O555" s="1041">
        <v>2</v>
      </c>
      <c r="AA555" s="1019">
        <v>1</v>
      </c>
      <c r="AB555" s="1019">
        <v>7</v>
      </c>
      <c r="AC555" s="1019">
        <v>7</v>
      </c>
      <c r="AZ555" s="1019">
        <v>2</v>
      </c>
      <c r="BA555" s="1019">
        <f t="shared" si="13"/>
        <v>0</v>
      </c>
      <c r="BB555" s="1019">
        <f t="shared" si="14"/>
        <v>0</v>
      </c>
      <c r="BC555" s="1019">
        <f t="shared" si="15"/>
        <v>0</v>
      </c>
      <c r="BD555" s="1019">
        <f t="shared" si="16"/>
        <v>0</v>
      </c>
      <c r="BE555" s="1019">
        <f t="shared" si="17"/>
        <v>0</v>
      </c>
      <c r="CA555" s="1048">
        <v>1</v>
      </c>
      <c r="CB555" s="1048">
        <v>7</v>
      </c>
      <c r="CZ555" s="1019">
        <v>0</v>
      </c>
    </row>
    <row r="556" spans="1:104" ht="22.5">
      <c r="A556" s="1042">
        <v>161</v>
      </c>
      <c r="B556" s="1043" t="s">
        <v>2506</v>
      </c>
      <c r="C556" s="1355" t="s">
        <v>2507</v>
      </c>
      <c r="D556" s="1045" t="s">
        <v>114</v>
      </c>
      <c r="E556" s="1046">
        <v>1</v>
      </c>
      <c r="F556" s="1093">
        <v>0</v>
      </c>
      <c r="G556" s="1047">
        <f t="shared" si="12"/>
        <v>0</v>
      </c>
      <c r="O556" s="1041">
        <v>2</v>
      </c>
      <c r="AA556" s="1019">
        <v>1</v>
      </c>
      <c r="AB556" s="1019">
        <v>7</v>
      </c>
      <c r="AC556" s="1019">
        <v>7</v>
      </c>
      <c r="AZ556" s="1019">
        <v>2</v>
      </c>
      <c r="BA556" s="1019">
        <f t="shared" si="13"/>
        <v>0</v>
      </c>
      <c r="BB556" s="1019">
        <f t="shared" si="14"/>
        <v>0</v>
      </c>
      <c r="BC556" s="1019">
        <f t="shared" si="15"/>
        <v>0</v>
      </c>
      <c r="BD556" s="1019">
        <f t="shared" si="16"/>
        <v>0</v>
      </c>
      <c r="BE556" s="1019">
        <f t="shared" si="17"/>
        <v>0</v>
      </c>
      <c r="CA556" s="1048">
        <v>1</v>
      </c>
      <c r="CB556" s="1048">
        <v>7</v>
      </c>
      <c r="CZ556" s="1019">
        <v>0</v>
      </c>
    </row>
    <row r="557" spans="1:104" ht="22.5">
      <c r="A557" s="1042">
        <v>162</v>
      </c>
      <c r="B557" s="1043" t="s">
        <v>2508</v>
      </c>
      <c r="C557" s="1355" t="s">
        <v>2509</v>
      </c>
      <c r="D557" s="1045" t="s">
        <v>114</v>
      </c>
      <c r="E557" s="1046">
        <v>2</v>
      </c>
      <c r="F557" s="1093">
        <v>0</v>
      </c>
      <c r="G557" s="1047">
        <f t="shared" si="12"/>
        <v>0</v>
      </c>
      <c r="O557" s="1041">
        <v>2</v>
      </c>
      <c r="AA557" s="1019">
        <v>1</v>
      </c>
      <c r="AB557" s="1019">
        <v>7</v>
      </c>
      <c r="AC557" s="1019">
        <v>7</v>
      </c>
      <c r="AZ557" s="1019">
        <v>2</v>
      </c>
      <c r="BA557" s="1019">
        <f t="shared" si="13"/>
        <v>0</v>
      </c>
      <c r="BB557" s="1019">
        <f t="shared" si="14"/>
        <v>0</v>
      </c>
      <c r="BC557" s="1019">
        <f t="shared" si="15"/>
        <v>0</v>
      </c>
      <c r="BD557" s="1019">
        <f t="shared" si="16"/>
        <v>0</v>
      </c>
      <c r="BE557" s="1019">
        <f t="shared" si="17"/>
        <v>0</v>
      </c>
      <c r="CA557" s="1048">
        <v>1</v>
      </c>
      <c r="CB557" s="1048">
        <v>7</v>
      </c>
      <c r="CZ557" s="1019">
        <v>0</v>
      </c>
    </row>
    <row r="558" spans="1:104" ht="22.5">
      <c r="A558" s="1042">
        <v>163</v>
      </c>
      <c r="B558" s="1043" t="s">
        <v>2510</v>
      </c>
      <c r="C558" s="1355" t="s">
        <v>2511</v>
      </c>
      <c r="D558" s="1045" t="s">
        <v>114</v>
      </c>
      <c r="E558" s="1046">
        <v>1</v>
      </c>
      <c r="F558" s="1093">
        <v>0</v>
      </c>
      <c r="G558" s="1047">
        <f t="shared" si="12"/>
        <v>0</v>
      </c>
      <c r="O558" s="1041">
        <v>2</v>
      </c>
      <c r="AA558" s="1019">
        <v>1</v>
      </c>
      <c r="AB558" s="1019">
        <v>7</v>
      </c>
      <c r="AC558" s="1019">
        <v>7</v>
      </c>
      <c r="AZ558" s="1019">
        <v>2</v>
      </c>
      <c r="BA558" s="1019">
        <f t="shared" si="13"/>
        <v>0</v>
      </c>
      <c r="BB558" s="1019">
        <f t="shared" si="14"/>
        <v>0</v>
      </c>
      <c r="BC558" s="1019">
        <f t="shared" si="15"/>
        <v>0</v>
      </c>
      <c r="BD558" s="1019">
        <f t="shared" si="16"/>
        <v>0</v>
      </c>
      <c r="BE558" s="1019">
        <f t="shared" si="17"/>
        <v>0</v>
      </c>
      <c r="CA558" s="1048">
        <v>1</v>
      </c>
      <c r="CB558" s="1048">
        <v>7</v>
      </c>
      <c r="CZ558" s="1019">
        <v>0</v>
      </c>
    </row>
    <row r="559" spans="1:104" ht="22.5">
      <c r="A559" s="1042">
        <v>164</v>
      </c>
      <c r="B559" s="1043" t="s">
        <v>2512</v>
      </c>
      <c r="C559" s="1355" t="s">
        <v>2513</v>
      </c>
      <c r="D559" s="1045" t="s">
        <v>114</v>
      </c>
      <c r="E559" s="1046">
        <v>1</v>
      </c>
      <c r="F559" s="1093">
        <v>0</v>
      </c>
      <c r="G559" s="1047">
        <f t="shared" si="12"/>
        <v>0</v>
      </c>
      <c r="O559" s="1041">
        <v>2</v>
      </c>
      <c r="AA559" s="1019">
        <v>1</v>
      </c>
      <c r="AB559" s="1019">
        <v>7</v>
      </c>
      <c r="AC559" s="1019">
        <v>7</v>
      </c>
      <c r="AZ559" s="1019">
        <v>2</v>
      </c>
      <c r="BA559" s="1019">
        <f t="shared" si="13"/>
        <v>0</v>
      </c>
      <c r="BB559" s="1019">
        <f t="shared" si="14"/>
        <v>0</v>
      </c>
      <c r="BC559" s="1019">
        <f t="shared" si="15"/>
        <v>0</v>
      </c>
      <c r="BD559" s="1019">
        <f t="shared" si="16"/>
        <v>0</v>
      </c>
      <c r="BE559" s="1019">
        <f t="shared" si="17"/>
        <v>0</v>
      </c>
      <c r="CA559" s="1048">
        <v>1</v>
      </c>
      <c r="CB559" s="1048">
        <v>7</v>
      </c>
      <c r="CZ559" s="1019">
        <v>0</v>
      </c>
    </row>
    <row r="560" spans="1:104" ht="22.5">
      <c r="A560" s="1042">
        <v>165</v>
      </c>
      <c r="B560" s="1043" t="s">
        <v>2514</v>
      </c>
      <c r="C560" s="1355" t="s">
        <v>2515</v>
      </c>
      <c r="D560" s="1045" t="s">
        <v>114</v>
      </c>
      <c r="E560" s="1046">
        <v>1</v>
      </c>
      <c r="F560" s="1093">
        <v>0</v>
      </c>
      <c r="G560" s="1047">
        <f t="shared" si="12"/>
        <v>0</v>
      </c>
      <c r="O560" s="1041">
        <v>2</v>
      </c>
      <c r="AA560" s="1019">
        <v>1</v>
      </c>
      <c r="AB560" s="1019">
        <v>7</v>
      </c>
      <c r="AC560" s="1019">
        <v>7</v>
      </c>
      <c r="AZ560" s="1019">
        <v>2</v>
      </c>
      <c r="BA560" s="1019">
        <f t="shared" si="13"/>
        <v>0</v>
      </c>
      <c r="BB560" s="1019">
        <f t="shared" si="14"/>
        <v>0</v>
      </c>
      <c r="BC560" s="1019">
        <f t="shared" si="15"/>
        <v>0</v>
      </c>
      <c r="BD560" s="1019">
        <f t="shared" si="16"/>
        <v>0</v>
      </c>
      <c r="BE560" s="1019">
        <f t="shared" si="17"/>
        <v>0</v>
      </c>
      <c r="CA560" s="1048">
        <v>1</v>
      </c>
      <c r="CB560" s="1048">
        <v>7</v>
      </c>
      <c r="CZ560" s="1019">
        <v>0</v>
      </c>
    </row>
    <row r="561" spans="1:104" ht="22.5">
      <c r="A561" s="1042">
        <v>166</v>
      </c>
      <c r="B561" s="1043" t="s">
        <v>2516</v>
      </c>
      <c r="C561" s="1355" t="s">
        <v>2517</v>
      </c>
      <c r="D561" s="1045" t="s">
        <v>114</v>
      </c>
      <c r="E561" s="1046">
        <v>1</v>
      </c>
      <c r="F561" s="1093">
        <v>0</v>
      </c>
      <c r="G561" s="1047">
        <f t="shared" si="12"/>
        <v>0</v>
      </c>
      <c r="O561" s="1041">
        <v>2</v>
      </c>
      <c r="AA561" s="1019">
        <v>1</v>
      </c>
      <c r="AB561" s="1019">
        <v>7</v>
      </c>
      <c r="AC561" s="1019">
        <v>7</v>
      </c>
      <c r="AZ561" s="1019">
        <v>2</v>
      </c>
      <c r="BA561" s="1019">
        <f t="shared" si="13"/>
        <v>0</v>
      </c>
      <c r="BB561" s="1019">
        <f t="shared" si="14"/>
        <v>0</v>
      </c>
      <c r="BC561" s="1019">
        <f t="shared" si="15"/>
        <v>0</v>
      </c>
      <c r="BD561" s="1019">
        <f t="shared" si="16"/>
        <v>0</v>
      </c>
      <c r="BE561" s="1019">
        <f t="shared" si="17"/>
        <v>0</v>
      </c>
      <c r="CA561" s="1048">
        <v>1</v>
      </c>
      <c r="CB561" s="1048">
        <v>7</v>
      </c>
      <c r="CZ561" s="1019">
        <v>0</v>
      </c>
    </row>
    <row r="562" spans="1:104" ht="22.5">
      <c r="A562" s="1042">
        <v>167</v>
      </c>
      <c r="B562" s="1043" t="s">
        <v>2518</v>
      </c>
      <c r="C562" s="1355" t="s">
        <v>2519</v>
      </c>
      <c r="D562" s="1045" t="s">
        <v>114</v>
      </c>
      <c r="E562" s="1046">
        <v>2</v>
      </c>
      <c r="F562" s="1093">
        <v>0</v>
      </c>
      <c r="G562" s="1047">
        <f t="shared" si="12"/>
        <v>0</v>
      </c>
      <c r="O562" s="1041">
        <v>2</v>
      </c>
      <c r="AA562" s="1019">
        <v>1</v>
      </c>
      <c r="AB562" s="1019">
        <v>7</v>
      </c>
      <c r="AC562" s="1019">
        <v>7</v>
      </c>
      <c r="AZ562" s="1019">
        <v>2</v>
      </c>
      <c r="BA562" s="1019">
        <f t="shared" si="13"/>
        <v>0</v>
      </c>
      <c r="BB562" s="1019">
        <f t="shared" si="14"/>
        <v>0</v>
      </c>
      <c r="BC562" s="1019">
        <f t="shared" si="15"/>
        <v>0</v>
      </c>
      <c r="BD562" s="1019">
        <f t="shared" si="16"/>
        <v>0</v>
      </c>
      <c r="BE562" s="1019">
        <f t="shared" si="17"/>
        <v>0</v>
      </c>
      <c r="CA562" s="1048">
        <v>1</v>
      </c>
      <c r="CB562" s="1048">
        <v>7</v>
      </c>
      <c r="CZ562" s="1019">
        <v>0</v>
      </c>
    </row>
    <row r="563" spans="1:104" ht="22.5">
      <c r="A563" s="1042">
        <v>168</v>
      </c>
      <c r="B563" s="1043" t="s">
        <v>2520</v>
      </c>
      <c r="C563" s="1355" t="s">
        <v>2521</v>
      </c>
      <c r="D563" s="1045" t="s">
        <v>114</v>
      </c>
      <c r="E563" s="1046">
        <v>2</v>
      </c>
      <c r="F563" s="1093">
        <v>0</v>
      </c>
      <c r="G563" s="1047">
        <f t="shared" si="12"/>
        <v>0</v>
      </c>
      <c r="O563" s="1041">
        <v>2</v>
      </c>
      <c r="AA563" s="1019">
        <v>1</v>
      </c>
      <c r="AB563" s="1019">
        <v>7</v>
      </c>
      <c r="AC563" s="1019">
        <v>7</v>
      </c>
      <c r="AZ563" s="1019">
        <v>2</v>
      </c>
      <c r="BA563" s="1019">
        <f t="shared" si="13"/>
        <v>0</v>
      </c>
      <c r="BB563" s="1019">
        <f t="shared" si="14"/>
        <v>0</v>
      </c>
      <c r="BC563" s="1019">
        <f t="shared" si="15"/>
        <v>0</v>
      </c>
      <c r="BD563" s="1019">
        <f t="shared" si="16"/>
        <v>0</v>
      </c>
      <c r="BE563" s="1019">
        <f t="shared" si="17"/>
        <v>0</v>
      </c>
      <c r="CA563" s="1048">
        <v>1</v>
      </c>
      <c r="CB563" s="1048">
        <v>7</v>
      </c>
      <c r="CZ563" s="1019">
        <v>0</v>
      </c>
    </row>
    <row r="564" spans="1:104" ht="22.5">
      <c r="A564" s="1042">
        <v>169</v>
      </c>
      <c r="B564" s="1043" t="s">
        <v>2522</v>
      </c>
      <c r="C564" s="1355" t="s">
        <v>2523</v>
      </c>
      <c r="D564" s="1045" t="s">
        <v>114</v>
      </c>
      <c r="E564" s="1046">
        <v>2</v>
      </c>
      <c r="F564" s="1093">
        <v>0</v>
      </c>
      <c r="G564" s="1047">
        <f t="shared" si="12"/>
        <v>0</v>
      </c>
      <c r="O564" s="1041">
        <v>2</v>
      </c>
      <c r="AA564" s="1019">
        <v>1</v>
      </c>
      <c r="AB564" s="1019">
        <v>7</v>
      </c>
      <c r="AC564" s="1019">
        <v>7</v>
      </c>
      <c r="AZ564" s="1019">
        <v>2</v>
      </c>
      <c r="BA564" s="1019">
        <f t="shared" si="13"/>
        <v>0</v>
      </c>
      <c r="BB564" s="1019">
        <f t="shared" si="14"/>
        <v>0</v>
      </c>
      <c r="BC564" s="1019">
        <f t="shared" si="15"/>
        <v>0</v>
      </c>
      <c r="BD564" s="1019">
        <f t="shared" si="16"/>
        <v>0</v>
      </c>
      <c r="BE564" s="1019">
        <f t="shared" si="17"/>
        <v>0</v>
      </c>
      <c r="CA564" s="1048">
        <v>1</v>
      </c>
      <c r="CB564" s="1048">
        <v>7</v>
      </c>
      <c r="CZ564" s="1019">
        <v>0</v>
      </c>
    </row>
    <row r="565" spans="1:104" ht="22.5">
      <c r="A565" s="1042">
        <v>170</v>
      </c>
      <c r="B565" s="1043" t="s">
        <v>2524</v>
      </c>
      <c r="C565" s="1355" t="s">
        <v>2525</v>
      </c>
      <c r="D565" s="1045" t="s">
        <v>114</v>
      </c>
      <c r="E565" s="1046">
        <v>1</v>
      </c>
      <c r="F565" s="1093">
        <v>0</v>
      </c>
      <c r="G565" s="1047">
        <f t="shared" si="12"/>
        <v>0</v>
      </c>
      <c r="O565" s="1041">
        <v>2</v>
      </c>
      <c r="AA565" s="1019">
        <v>1</v>
      </c>
      <c r="AB565" s="1019">
        <v>7</v>
      </c>
      <c r="AC565" s="1019">
        <v>7</v>
      </c>
      <c r="AZ565" s="1019">
        <v>2</v>
      </c>
      <c r="BA565" s="1019">
        <f t="shared" si="13"/>
        <v>0</v>
      </c>
      <c r="BB565" s="1019">
        <f t="shared" si="14"/>
        <v>0</v>
      </c>
      <c r="BC565" s="1019">
        <f t="shared" si="15"/>
        <v>0</v>
      </c>
      <c r="BD565" s="1019">
        <f t="shared" si="16"/>
        <v>0</v>
      </c>
      <c r="BE565" s="1019">
        <f t="shared" si="17"/>
        <v>0</v>
      </c>
      <c r="CA565" s="1048">
        <v>1</v>
      </c>
      <c r="CB565" s="1048">
        <v>7</v>
      </c>
      <c r="CZ565" s="1019">
        <v>0</v>
      </c>
    </row>
    <row r="566" spans="1:104" ht="22.5">
      <c r="A566" s="1042">
        <v>171</v>
      </c>
      <c r="B566" s="1043" t="s">
        <v>2526</v>
      </c>
      <c r="C566" s="1355" t="s">
        <v>2527</v>
      </c>
      <c r="D566" s="1045" t="s">
        <v>114</v>
      </c>
      <c r="E566" s="1046">
        <v>2</v>
      </c>
      <c r="F566" s="1093">
        <v>0</v>
      </c>
      <c r="G566" s="1047">
        <f t="shared" si="12"/>
        <v>0</v>
      </c>
      <c r="O566" s="1041">
        <v>2</v>
      </c>
      <c r="AA566" s="1019">
        <v>1</v>
      </c>
      <c r="AB566" s="1019">
        <v>7</v>
      </c>
      <c r="AC566" s="1019">
        <v>7</v>
      </c>
      <c r="AZ566" s="1019">
        <v>2</v>
      </c>
      <c r="BA566" s="1019">
        <f t="shared" si="13"/>
        <v>0</v>
      </c>
      <c r="BB566" s="1019">
        <f t="shared" si="14"/>
        <v>0</v>
      </c>
      <c r="BC566" s="1019">
        <f t="shared" si="15"/>
        <v>0</v>
      </c>
      <c r="BD566" s="1019">
        <f t="shared" si="16"/>
        <v>0</v>
      </c>
      <c r="BE566" s="1019">
        <f t="shared" si="17"/>
        <v>0</v>
      </c>
      <c r="CA566" s="1048">
        <v>1</v>
      </c>
      <c r="CB566" s="1048">
        <v>7</v>
      </c>
      <c r="CZ566" s="1019">
        <v>0</v>
      </c>
    </row>
    <row r="567" spans="1:104" ht="22.5">
      <c r="A567" s="1042">
        <v>172</v>
      </c>
      <c r="B567" s="1043" t="s">
        <v>2528</v>
      </c>
      <c r="C567" s="1355" t="s">
        <v>2529</v>
      </c>
      <c r="D567" s="1045" t="s">
        <v>114</v>
      </c>
      <c r="E567" s="1046">
        <v>1</v>
      </c>
      <c r="F567" s="1093">
        <v>0</v>
      </c>
      <c r="G567" s="1047">
        <f t="shared" si="12"/>
        <v>0</v>
      </c>
      <c r="O567" s="1041">
        <v>2</v>
      </c>
      <c r="AA567" s="1019">
        <v>1</v>
      </c>
      <c r="AB567" s="1019">
        <v>7</v>
      </c>
      <c r="AC567" s="1019">
        <v>7</v>
      </c>
      <c r="AZ567" s="1019">
        <v>2</v>
      </c>
      <c r="BA567" s="1019">
        <f t="shared" si="13"/>
        <v>0</v>
      </c>
      <c r="BB567" s="1019">
        <f t="shared" si="14"/>
        <v>0</v>
      </c>
      <c r="BC567" s="1019">
        <f t="shared" si="15"/>
        <v>0</v>
      </c>
      <c r="BD567" s="1019">
        <f t="shared" si="16"/>
        <v>0</v>
      </c>
      <c r="BE567" s="1019">
        <f t="shared" si="17"/>
        <v>0</v>
      </c>
      <c r="CA567" s="1048">
        <v>1</v>
      </c>
      <c r="CB567" s="1048">
        <v>7</v>
      </c>
      <c r="CZ567" s="1019">
        <v>0</v>
      </c>
    </row>
    <row r="568" spans="1:104" ht="22.5">
      <c r="A568" s="1042">
        <v>173</v>
      </c>
      <c r="B568" s="1043" t="s">
        <v>2530</v>
      </c>
      <c r="C568" s="1355" t="s">
        <v>2531</v>
      </c>
      <c r="D568" s="1045" t="s">
        <v>114</v>
      </c>
      <c r="E568" s="1046">
        <v>1</v>
      </c>
      <c r="F568" s="1093">
        <v>0</v>
      </c>
      <c r="G568" s="1047">
        <f t="shared" si="12"/>
        <v>0</v>
      </c>
      <c r="O568" s="1041">
        <v>2</v>
      </c>
      <c r="AA568" s="1019">
        <v>1</v>
      </c>
      <c r="AB568" s="1019">
        <v>7</v>
      </c>
      <c r="AC568" s="1019">
        <v>7</v>
      </c>
      <c r="AZ568" s="1019">
        <v>2</v>
      </c>
      <c r="BA568" s="1019">
        <f t="shared" si="13"/>
        <v>0</v>
      </c>
      <c r="BB568" s="1019">
        <f t="shared" si="14"/>
        <v>0</v>
      </c>
      <c r="BC568" s="1019">
        <f t="shared" si="15"/>
        <v>0</v>
      </c>
      <c r="BD568" s="1019">
        <f t="shared" si="16"/>
        <v>0</v>
      </c>
      <c r="BE568" s="1019">
        <f t="shared" si="17"/>
        <v>0</v>
      </c>
      <c r="CA568" s="1048">
        <v>1</v>
      </c>
      <c r="CB568" s="1048">
        <v>7</v>
      </c>
      <c r="CZ568" s="1019">
        <v>0</v>
      </c>
    </row>
    <row r="569" spans="1:104" ht="22.5">
      <c r="A569" s="1042">
        <v>174</v>
      </c>
      <c r="B569" s="1043" t="s">
        <v>2532</v>
      </c>
      <c r="C569" s="1355" t="s">
        <v>2533</v>
      </c>
      <c r="D569" s="1045" t="s">
        <v>114</v>
      </c>
      <c r="E569" s="1046">
        <v>1</v>
      </c>
      <c r="F569" s="1093">
        <v>0</v>
      </c>
      <c r="G569" s="1047">
        <f t="shared" si="12"/>
        <v>0</v>
      </c>
      <c r="O569" s="1041">
        <v>2</v>
      </c>
      <c r="AA569" s="1019">
        <v>1</v>
      </c>
      <c r="AB569" s="1019">
        <v>7</v>
      </c>
      <c r="AC569" s="1019">
        <v>7</v>
      </c>
      <c r="AZ569" s="1019">
        <v>2</v>
      </c>
      <c r="BA569" s="1019">
        <f t="shared" si="13"/>
        <v>0</v>
      </c>
      <c r="BB569" s="1019">
        <f t="shared" si="14"/>
        <v>0</v>
      </c>
      <c r="BC569" s="1019">
        <f t="shared" si="15"/>
        <v>0</v>
      </c>
      <c r="BD569" s="1019">
        <f t="shared" si="16"/>
        <v>0</v>
      </c>
      <c r="BE569" s="1019">
        <f t="shared" si="17"/>
        <v>0</v>
      </c>
      <c r="CA569" s="1048">
        <v>1</v>
      </c>
      <c r="CB569" s="1048">
        <v>7</v>
      </c>
      <c r="CZ569" s="1019">
        <v>0</v>
      </c>
    </row>
    <row r="570" spans="1:104" ht="22.5">
      <c r="A570" s="1042">
        <v>175</v>
      </c>
      <c r="B570" s="1043" t="s">
        <v>2534</v>
      </c>
      <c r="C570" s="1355" t="s">
        <v>2535</v>
      </c>
      <c r="D570" s="1045" t="s">
        <v>114</v>
      </c>
      <c r="E570" s="1046">
        <v>1</v>
      </c>
      <c r="F570" s="1093">
        <v>0</v>
      </c>
      <c r="G570" s="1047">
        <f t="shared" si="12"/>
        <v>0</v>
      </c>
      <c r="O570" s="1041">
        <v>2</v>
      </c>
      <c r="AA570" s="1019">
        <v>1</v>
      </c>
      <c r="AB570" s="1019">
        <v>7</v>
      </c>
      <c r="AC570" s="1019">
        <v>7</v>
      </c>
      <c r="AZ570" s="1019">
        <v>2</v>
      </c>
      <c r="BA570" s="1019">
        <f t="shared" si="13"/>
        <v>0</v>
      </c>
      <c r="BB570" s="1019">
        <f t="shared" si="14"/>
        <v>0</v>
      </c>
      <c r="BC570" s="1019">
        <f t="shared" si="15"/>
        <v>0</v>
      </c>
      <c r="BD570" s="1019">
        <f t="shared" si="16"/>
        <v>0</v>
      </c>
      <c r="BE570" s="1019">
        <f t="shared" si="17"/>
        <v>0</v>
      </c>
      <c r="CA570" s="1048">
        <v>1</v>
      </c>
      <c r="CB570" s="1048">
        <v>7</v>
      </c>
      <c r="CZ570" s="1019">
        <v>0</v>
      </c>
    </row>
    <row r="571" spans="1:104">
      <c r="A571" s="1042">
        <v>176</v>
      </c>
      <c r="B571" s="1043" t="s">
        <v>2536</v>
      </c>
      <c r="C571" s="1044" t="s">
        <v>2537</v>
      </c>
      <c r="D571" s="1045" t="s">
        <v>853</v>
      </c>
      <c r="E571" s="1046">
        <v>450</v>
      </c>
      <c r="F571" s="1093">
        <v>0</v>
      </c>
      <c r="G571" s="1047">
        <f t="shared" si="12"/>
        <v>0</v>
      </c>
      <c r="O571" s="1041">
        <v>2</v>
      </c>
      <c r="AA571" s="1019">
        <v>1</v>
      </c>
      <c r="AB571" s="1019">
        <v>7</v>
      </c>
      <c r="AC571" s="1019">
        <v>7</v>
      </c>
      <c r="AZ571" s="1019">
        <v>2</v>
      </c>
      <c r="BA571" s="1019">
        <f t="shared" si="13"/>
        <v>0</v>
      </c>
      <c r="BB571" s="1019">
        <f t="shared" si="14"/>
        <v>0</v>
      </c>
      <c r="BC571" s="1019">
        <f t="shared" si="15"/>
        <v>0</v>
      </c>
      <c r="BD571" s="1019">
        <f t="shared" si="16"/>
        <v>0</v>
      </c>
      <c r="BE571" s="1019">
        <f t="shared" si="17"/>
        <v>0</v>
      </c>
      <c r="CA571" s="1048">
        <v>1</v>
      </c>
      <c r="CB571" s="1048">
        <v>7</v>
      </c>
      <c r="CZ571" s="1019">
        <v>1.8000000000000001E-4</v>
      </c>
    </row>
    <row r="572" spans="1:104">
      <c r="A572" s="1049"/>
      <c r="B572" s="1050"/>
      <c r="C572" s="1193" t="s">
        <v>2538</v>
      </c>
      <c r="D572" s="1194"/>
      <c r="E572" s="1051">
        <v>450</v>
      </c>
      <c r="F572" s="1052"/>
      <c r="G572" s="1053"/>
      <c r="M572" s="1054" t="s">
        <v>2538</v>
      </c>
      <c r="O572" s="1041"/>
    </row>
    <row r="573" spans="1:104" ht="22.5">
      <c r="A573" s="1042">
        <v>177</v>
      </c>
      <c r="B573" s="1043" t="s">
        <v>2539</v>
      </c>
      <c r="C573" s="1044" t="s">
        <v>2540</v>
      </c>
      <c r="D573" s="1045" t="s">
        <v>853</v>
      </c>
      <c r="E573" s="1046">
        <v>510.04500000000002</v>
      </c>
      <c r="F573" s="1093">
        <v>0</v>
      </c>
      <c r="G573" s="1047">
        <f>E573*F573</f>
        <v>0</v>
      </c>
      <c r="O573" s="1041">
        <v>2</v>
      </c>
      <c r="AA573" s="1019">
        <v>1</v>
      </c>
      <c r="AB573" s="1019">
        <v>0</v>
      </c>
      <c r="AC573" s="1019">
        <v>0</v>
      </c>
      <c r="AZ573" s="1019">
        <v>2</v>
      </c>
      <c r="BA573" s="1019">
        <f>IF(AZ573=1,G573,0)</f>
        <v>0</v>
      </c>
      <c r="BB573" s="1019">
        <f>IF(AZ573=2,G573,0)</f>
        <v>0</v>
      </c>
      <c r="BC573" s="1019">
        <f>IF(AZ573=3,G573,0)</f>
        <v>0</v>
      </c>
      <c r="BD573" s="1019">
        <f>IF(AZ573=4,G573,0)</f>
        <v>0</v>
      </c>
      <c r="BE573" s="1019">
        <f>IF(AZ573=5,G573,0)</f>
        <v>0</v>
      </c>
      <c r="CA573" s="1048">
        <v>1</v>
      </c>
      <c r="CB573" s="1048">
        <v>0</v>
      </c>
      <c r="CZ573" s="1019">
        <v>2.7999999999999998E-4</v>
      </c>
    </row>
    <row r="574" spans="1:104">
      <c r="A574" s="1049"/>
      <c r="B574" s="1050"/>
      <c r="C574" s="1193" t="s">
        <v>2541</v>
      </c>
      <c r="D574" s="1194"/>
      <c r="E574" s="1051">
        <v>44.65</v>
      </c>
      <c r="F574" s="1052"/>
      <c r="G574" s="1053"/>
      <c r="M574" s="1054" t="s">
        <v>2541</v>
      </c>
      <c r="O574" s="1041"/>
    </row>
    <row r="575" spans="1:104">
      <c r="A575" s="1049"/>
      <c r="B575" s="1050"/>
      <c r="C575" s="1193" t="s">
        <v>2542</v>
      </c>
      <c r="D575" s="1194"/>
      <c r="E575" s="1051">
        <v>87.48</v>
      </c>
      <c r="F575" s="1052"/>
      <c r="G575" s="1053"/>
      <c r="M575" s="1054" t="s">
        <v>2542</v>
      </c>
      <c r="O575" s="1041"/>
    </row>
    <row r="576" spans="1:104">
      <c r="A576" s="1049"/>
      <c r="B576" s="1050"/>
      <c r="C576" s="1193" t="s">
        <v>2543</v>
      </c>
      <c r="D576" s="1194"/>
      <c r="E576" s="1051">
        <v>98.8</v>
      </c>
      <c r="F576" s="1052"/>
      <c r="G576" s="1053"/>
      <c r="M576" s="1054" t="s">
        <v>2543</v>
      </c>
      <c r="O576" s="1041"/>
    </row>
    <row r="577" spans="1:104">
      <c r="A577" s="1049"/>
      <c r="B577" s="1050"/>
      <c r="C577" s="1193" t="s">
        <v>2544</v>
      </c>
      <c r="D577" s="1194"/>
      <c r="E577" s="1051">
        <v>41.951999999999998</v>
      </c>
      <c r="F577" s="1052"/>
      <c r="G577" s="1053"/>
      <c r="M577" s="1054" t="s">
        <v>2544</v>
      </c>
      <c r="O577" s="1041"/>
    </row>
    <row r="578" spans="1:104">
      <c r="A578" s="1049"/>
      <c r="B578" s="1050"/>
      <c r="C578" s="1193" t="s">
        <v>2545</v>
      </c>
      <c r="D578" s="1194"/>
      <c r="E578" s="1051">
        <v>97.152000000000001</v>
      </c>
      <c r="F578" s="1052"/>
      <c r="G578" s="1053"/>
      <c r="M578" s="1054" t="s">
        <v>2545</v>
      </c>
      <c r="O578" s="1041"/>
    </row>
    <row r="579" spans="1:104">
      <c r="A579" s="1049"/>
      <c r="B579" s="1050"/>
      <c r="C579" s="1193" t="s">
        <v>2546</v>
      </c>
      <c r="D579" s="1194"/>
      <c r="E579" s="1051">
        <v>36.695999999999998</v>
      </c>
      <c r="F579" s="1052"/>
      <c r="G579" s="1053"/>
      <c r="M579" s="1054" t="s">
        <v>2546</v>
      </c>
      <c r="O579" s="1041"/>
    </row>
    <row r="580" spans="1:104">
      <c r="A580" s="1049"/>
      <c r="B580" s="1050"/>
      <c r="C580" s="1193" t="s">
        <v>2547</v>
      </c>
      <c r="D580" s="1194"/>
      <c r="E580" s="1051">
        <v>46.55</v>
      </c>
      <c r="F580" s="1052"/>
      <c r="G580" s="1053"/>
      <c r="M580" s="1054" t="s">
        <v>2547</v>
      </c>
      <c r="O580" s="1041"/>
    </row>
    <row r="581" spans="1:104">
      <c r="A581" s="1049"/>
      <c r="B581" s="1050"/>
      <c r="C581" s="1193" t="s">
        <v>2548</v>
      </c>
      <c r="D581" s="1194"/>
      <c r="E581" s="1051">
        <v>2.82</v>
      </c>
      <c r="F581" s="1052"/>
      <c r="G581" s="1053"/>
      <c r="M581" s="1054" t="s">
        <v>2548</v>
      </c>
      <c r="O581" s="1041"/>
    </row>
    <row r="582" spans="1:104">
      <c r="A582" s="1049"/>
      <c r="B582" s="1050"/>
      <c r="C582" s="1193" t="s">
        <v>2549</v>
      </c>
      <c r="D582" s="1194"/>
      <c r="E582" s="1051">
        <v>1.615</v>
      </c>
      <c r="F582" s="1052"/>
      <c r="G582" s="1053"/>
      <c r="M582" s="1054" t="s">
        <v>2549</v>
      </c>
      <c r="O582" s="1041"/>
    </row>
    <row r="583" spans="1:104">
      <c r="A583" s="1049"/>
      <c r="B583" s="1050"/>
      <c r="C583" s="1193" t="s">
        <v>2550</v>
      </c>
      <c r="D583" s="1194"/>
      <c r="E583" s="1051">
        <v>5.89</v>
      </c>
      <c r="F583" s="1052"/>
      <c r="G583" s="1053"/>
      <c r="M583" s="1054" t="s">
        <v>2550</v>
      </c>
      <c r="O583" s="1041"/>
    </row>
    <row r="584" spans="1:104">
      <c r="A584" s="1049"/>
      <c r="B584" s="1050"/>
      <c r="C584" s="1193" t="s">
        <v>2551</v>
      </c>
      <c r="D584" s="1194"/>
      <c r="E584" s="1051">
        <v>45.6</v>
      </c>
      <c r="F584" s="1052"/>
      <c r="G584" s="1053"/>
      <c r="M584" s="1054" t="s">
        <v>2551</v>
      </c>
      <c r="O584" s="1041"/>
    </row>
    <row r="585" spans="1:104">
      <c r="A585" s="1049"/>
      <c r="B585" s="1050"/>
      <c r="C585" s="1193" t="s">
        <v>2552</v>
      </c>
      <c r="D585" s="1194"/>
      <c r="E585" s="1051">
        <v>0.84</v>
      </c>
      <c r="F585" s="1052"/>
      <c r="G585" s="1053"/>
      <c r="M585" s="1054" t="s">
        <v>2552</v>
      </c>
      <c r="O585" s="1041"/>
    </row>
    <row r="586" spans="1:104">
      <c r="A586" s="1042">
        <v>178</v>
      </c>
      <c r="B586" s="1043" t="s">
        <v>2553</v>
      </c>
      <c r="C586" s="1044" t="s">
        <v>2554</v>
      </c>
      <c r="D586" s="1045" t="s">
        <v>853</v>
      </c>
      <c r="E586" s="1046">
        <v>495</v>
      </c>
      <c r="F586" s="1093">
        <v>0</v>
      </c>
      <c r="G586" s="1047">
        <f>E586*F586</f>
        <v>0</v>
      </c>
      <c r="O586" s="1041">
        <v>2</v>
      </c>
      <c r="AA586" s="1019">
        <v>3</v>
      </c>
      <c r="AB586" s="1019">
        <v>7</v>
      </c>
      <c r="AC586" s="1019" t="s">
        <v>2553</v>
      </c>
      <c r="AZ586" s="1019">
        <v>2</v>
      </c>
      <c r="BA586" s="1019">
        <f>IF(AZ586=1,G586,0)</f>
        <v>0</v>
      </c>
      <c r="BB586" s="1019">
        <f>IF(AZ586=2,G586,0)</f>
        <v>0</v>
      </c>
      <c r="BC586" s="1019">
        <f>IF(AZ586=3,G586,0)</f>
        <v>0</v>
      </c>
      <c r="BD586" s="1019">
        <f>IF(AZ586=4,G586,0)</f>
        <v>0</v>
      </c>
      <c r="BE586" s="1019">
        <f>IF(AZ586=5,G586,0)</f>
        <v>0</v>
      </c>
      <c r="CA586" s="1048">
        <v>3</v>
      </c>
      <c r="CB586" s="1048">
        <v>7</v>
      </c>
      <c r="CZ586" s="1019">
        <v>1.1299999999999999E-2</v>
      </c>
    </row>
    <row r="587" spans="1:104">
      <c r="A587" s="1049"/>
      <c r="B587" s="1050"/>
      <c r="C587" s="1193" t="s">
        <v>2555</v>
      </c>
      <c r="D587" s="1194"/>
      <c r="E587" s="1051">
        <v>495</v>
      </c>
      <c r="F587" s="1052"/>
      <c r="G587" s="1053"/>
      <c r="M587" s="1054" t="s">
        <v>2555</v>
      </c>
      <c r="O587" s="1041"/>
    </row>
    <row r="588" spans="1:104">
      <c r="A588" s="1042">
        <v>179</v>
      </c>
      <c r="B588" s="1043" t="s">
        <v>2556</v>
      </c>
      <c r="C588" s="1044" t="s">
        <v>2557</v>
      </c>
      <c r="D588" s="1045" t="s">
        <v>50</v>
      </c>
      <c r="E588" s="1046">
        <v>132177.1465</v>
      </c>
      <c r="F588" s="1093">
        <v>0</v>
      </c>
      <c r="G588" s="1047">
        <f>E588*F588</f>
        <v>0</v>
      </c>
      <c r="O588" s="1041">
        <v>2</v>
      </c>
      <c r="AA588" s="1019">
        <v>7</v>
      </c>
      <c r="AB588" s="1019">
        <v>1002</v>
      </c>
      <c r="AC588" s="1019">
        <v>5</v>
      </c>
      <c r="AZ588" s="1019">
        <v>2</v>
      </c>
      <c r="BA588" s="1019">
        <f>IF(AZ588=1,G588,0)</f>
        <v>0</v>
      </c>
      <c r="BB588" s="1019">
        <f>IF(AZ588=2,G588,0)</f>
        <v>0</v>
      </c>
      <c r="BC588" s="1019">
        <f>IF(AZ588=3,G588,0)</f>
        <v>0</v>
      </c>
      <c r="BD588" s="1019">
        <f>IF(AZ588=4,G588,0)</f>
        <v>0</v>
      </c>
      <c r="BE588" s="1019">
        <f>IF(AZ588=5,G588,0)</f>
        <v>0</v>
      </c>
      <c r="CA588" s="1048">
        <v>7</v>
      </c>
      <c r="CB588" s="1048">
        <v>1002</v>
      </c>
      <c r="CZ588" s="1019">
        <v>0</v>
      </c>
    </row>
    <row r="589" spans="1:104">
      <c r="A589" s="1055"/>
      <c r="B589" s="1056" t="s">
        <v>669</v>
      </c>
      <c r="C589" s="1057" t="str">
        <f>CONCATENATE(B510," ",C510)</f>
        <v>766 Konstrukce truhlářské</v>
      </c>
      <c r="D589" s="1058"/>
      <c r="E589" s="1059"/>
      <c r="F589" s="1060"/>
      <c r="G589" s="1061">
        <f>SUM(G510:G588)</f>
        <v>0</v>
      </c>
      <c r="O589" s="1041">
        <v>4</v>
      </c>
      <c r="BA589" s="1062">
        <f>SUM(BA510:BA588)</f>
        <v>0</v>
      </c>
      <c r="BB589" s="1062">
        <f>SUM(BB510:BB588)</f>
        <v>0</v>
      </c>
      <c r="BC589" s="1062">
        <f>SUM(BC510:BC588)</f>
        <v>0</v>
      </c>
      <c r="BD589" s="1062">
        <f>SUM(BD510:BD588)</f>
        <v>0</v>
      </c>
      <c r="BE589" s="1062">
        <f>SUM(BE510:BE588)</f>
        <v>0</v>
      </c>
    </row>
    <row r="590" spans="1:104">
      <c r="A590" s="1034" t="s">
        <v>110</v>
      </c>
      <c r="B590" s="1035" t="s">
        <v>952</v>
      </c>
      <c r="C590" s="1036" t="s">
        <v>953</v>
      </c>
      <c r="D590" s="1037"/>
      <c r="E590" s="1038"/>
      <c r="F590" s="1038"/>
      <c r="G590" s="1039"/>
      <c r="H590" s="1040"/>
      <c r="I590" s="1040"/>
      <c r="O590" s="1041">
        <v>1</v>
      </c>
    </row>
    <row r="591" spans="1:104">
      <c r="A591" s="1042">
        <v>180</v>
      </c>
      <c r="B591" s="1043" t="s">
        <v>2558</v>
      </c>
      <c r="C591" s="1044" t="s">
        <v>2559</v>
      </c>
      <c r="D591" s="1045" t="s">
        <v>853</v>
      </c>
      <c r="E591" s="1046">
        <v>5.34</v>
      </c>
      <c r="F591" s="1093">
        <v>0</v>
      </c>
      <c r="G591" s="1047">
        <f>E591*F591</f>
        <v>0</v>
      </c>
      <c r="O591" s="1041">
        <v>2</v>
      </c>
      <c r="AA591" s="1019">
        <v>1</v>
      </c>
      <c r="AB591" s="1019">
        <v>7</v>
      </c>
      <c r="AC591" s="1019">
        <v>7</v>
      </c>
      <c r="AZ591" s="1019">
        <v>2</v>
      </c>
      <c r="BA591" s="1019">
        <f>IF(AZ591=1,G591,0)</f>
        <v>0</v>
      </c>
      <c r="BB591" s="1019">
        <f>IF(AZ591=2,G591,0)</f>
        <v>0</v>
      </c>
      <c r="BC591" s="1019">
        <f>IF(AZ591=3,G591,0)</f>
        <v>0</v>
      </c>
      <c r="BD591" s="1019">
        <f>IF(AZ591=4,G591,0)</f>
        <v>0</v>
      </c>
      <c r="BE591" s="1019">
        <f>IF(AZ591=5,G591,0)</f>
        <v>0</v>
      </c>
      <c r="CA591" s="1048">
        <v>1</v>
      </c>
      <c r="CB591" s="1048">
        <v>7</v>
      </c>
      <c r="CZ591" s="1019">
        <v>0</v>
      </c>
    </row>
    <row r="592" spans="1:104">
      <c r="A592" s="1049"/>
      <c r="B592" s="1050"/>
      <c r="C592" s="1193" t="s">
        <v>2560</v>
      </c>
      <c r="D592" s="1194"/>
      <c r="E592" s="1051">
        <v>5.34</v>
      </c>
      <c r="F592" s="1052"/>
      <c r="G592" s="1053"/>
      <c r="M592" s="1054" t="s">
        <v>2560</v>
      </c>
      <c r="O592" s="1041"/>
    </row>
    <row r="593" spans="1:104" ht="22.5">
      <c r="A593" s="1042">
        <v>181</v>
      </c>
      <c r="B593" s="1043" t="s">
        <v>2561</v>
      </c>
      <c r="C593" s="1044" t="s">
        <v>2562</v>
      </c>
      <c r="D593" s="1045" t="s">
        <v>114</v>
      </c>
      <c r="E593" s="1046">
        <v>2</v>
      </c>
      <c r="F593" s="1093">
        <v>0</v>
      </c>
      <c r="G593" s="1047">
        <f>E593*F593</f>
        <v>0</v>
      </c>
      <c r="O593" s="1041">
        <v>2</v>
      </c>
      <c r="AA593" s="1019">
        <v>1</v>
      </c>
      <c r="AB593" s="1019">
        <v>7</v>
      </c>
      <c r="AC593" s="1019">
        <v>7</v>
      </c>
      <c r="AZ593" s="1019">
        <v>2</v>
      </c>
      <c r="BA593" s="1019">
        <f>IF(AZ593=1,G593,0)</f>
        <v>0</v>
      </c>
      <c r="BB593" s="1019">
        <f>IF(AZ593=2,G593,0)</f>
        <v>0</v>
      </c>
      <c r="BC593" s="1019">
        <f>IF(AZ593=3,G593,0)</f>
        <v>0</v>
      </c>
      <c r="BD593" s="1019">
        <f>IF(AZ593=4,G593,0)</f>
        <v>0</v>
      </c>
      <c r="BE593" s="1019">
        <f>IF(AZ593=5,G593,0)</f>
        <v>0</v>
      </c>
      <c r="CA593" s="1048">
        <v>1</v>
      </c>
      <c r="CB593" s="1048">
        <v>7</v>
      </c>
      <c r="CZ593" s="1019">
        <v>0</v>
      </c>
    </row>
    <row r="594" spans="1:104">
      <c r="A594" s="1049"/>
      <c r="B594" s="1050"/>
      <c r="C594" s="1193" t="s">
        <v>2563</v>
      </c>
      <c r="D594" s="1194"/>
      <c r="E594" s="1051">
        <v>0</v>
      </c>
      <c r="F594" s="1052"/>
      <c r="G594" s="1053"/>
      <c r="M594" s="1054" t="s">
        <v>2563</v>
      </c>
      <c r="O594" s="1041"/>
    </row>
    <row r="595" spans="1:104">
      <c r="A595" s="1049"/>
      <c r="B595" s="1050"/>
      <c r="C595" s="1193" t="s">
        <v>2564</v>
      </c>
      <c r="D595" s="1194"/>
      <c r="E595" s="1051">
        <v>2</v>
      </c>
      <c r="F595" s="1052"/>
      <c r="G595" s="1053"/>
      <c r="M595" s="1054" t="s">
        <v>2564</v>
      </c>
      <c r="O595" s="1041"/>
    </row>
    <row r="596" spans="1:104" ht="22.5">
      <c r="A596" s="1042">
        <v>182</v>
      </c>
      <c r="B596" s="1043" t="s">
        <v>2565</v>
      </c>
      <c r="C596" s="1044" t="s">
        <v>2566</v>
      </c>
      <c r="D596" s="1045" t="s">
        <v>114</v>
      </c>
      <c r="E596" s="1046">
        <v>1</v>
      </c>
      <c r="F596" s="1093">
        <v>0</v>
      </c>
      <c r="G596" s="1047">
        <f>E596*F596</f>
        <v>0</v>
      </c>
      <c r="O596" s="1041">
        <v>2</v>
      </c>
      <c r="AA596" s="1019">
        <v>1</v>
      </c>
      <c r="AB596" s="1019">
        <v>7</v>
      </c>
      <c r="AC596" s="1019">
        <v>7</v>
      </c>
      <c r="AZ596" s="1019">
        <v>2</v>
      </c>
      <c r="BA596" s="1019">
        <f>IF(AZ596=1,G596,0)</f>
        <v>0</v>
      </c>
      <c r="BB596" s="1019">
        <f>IF(AZ596=2,G596,0)</f>
        <v>0</v>
      </c>
      <c r="BC596" s="1019">
        <f>IF(AZ596=3,G596,0)</f>
        <v>0</v>
      </c>
      <c r="BD596" s="1019">
        <f>IF(AZ596=4,G596,0)</f>
        <v>0</v>
      </c>
      <c r="BE596" s="1019">
        <f>IF(AZ596=5,G596,0)</f>
        <v>0</v>
      </c>
      <c r="CA596" s="1048">
        <v>1</v>
      </c>
      <c r="CB596" s="1048">
        <v>7</v>
      </c>
      <c r="CZ596" s="1019">
        <v>0</v>
      </c>
    </row>
    <row r="597" spans="1:104">
      <c r="A597" s="1049"/>
      <c r="B597" s="1050"/>
      <c r="C597" s="1193" t="s">
        <v>2563</v>
      </c>
      <c r="D597" s="1194"/>
      <c r="E597" s="1051">
        <v>0</v>
      </c>
      <c r="F597" s="1052"/>
      <c r="G597" s="1053"/>
      <c r="M597" s="1054" t="s">
        <v>2563</v>
      </c>
      <c r="O597" s="1041"/>
    </row>
    <row r="598" spans="1:104">
      <c r="A598" s="1049"/>
      <c r="B598" s="1050"/>
      <c r="C598" s="1193" t="s">
        <v>2567</v>
      </c>
      <c r="D598" s="1194"/>
      <c r="E598" s="1051">
        <v>1</v>
      </c>
      <c r="F598" s="1052"/>
      <c r="G598" s="1053"/>
      <c r="M598" s="1054" t="s">
        <v>2567</v>
      </c>
      <c r="O598" s="1041"/>
    </row>
    <row r="599" spans="1:104" ht="22.5">
      <c r="A599" s="1042">
        <v>183</v>
      </c>
      <c r="B599" s="1043" t="s">
        <v>2568</v>
      </c>
      <c r="C599" s="1044" t="s">
        <v>2569</v>
      </c>
      <c r="D599" s="1045" t="s">
        <v>114</v>
      </c>
      <c r="E599" s="1046">
        <v>1</v>
      </c>
      <c r="F599" s="1093">
        <v>0</v>
      </c>
      <c r="G599" s="1047">
        <f>E599*F599</f>
        <v>0</v>
      </c>
      <c r="O599" s="1041">
        <v>2</v>
      </c>
      <c r="AA599" s="1019">
        <v>1</v>
      </c>
      <c r="AB599" s="1019">
        <v>7</v>
      </c>
      <c r="AC599" s="1019">
        <v>7</v>
      </c>
      <c r="AZ599" s="1019">
        <v>2</v>
      </c>
      <c r="BA599" s="1019">
        <f>IF(AZ599=1,G599,0)</f>
        <v>0</v>
      </c>
      <c r="BB599" s="1019">
        <f>IF(AZ599=2,G599,0)</f>
        <v>0</v>
      </c>
      <c r="BC599" s="1019">
        <f>IF(AZ599=3,G599,0)</f>
        <v>0</v>
      </c>
      <c r="BD599" s="1019">
        <f>IF(AZ599=4,G599,0)</f>
        <v>0</v>
      </c>
      <c r="BE599" s="1019">
        <f>IF(AZ599=5,G599,0)</f>
        <v>0</v>
      </c>
      <c r="CA599" s="1048">
        <v>1</v>
      </c>
      <c r="CB599" s="1048">
        <v>7</v>
      </c>
      <c r="CZ599" s="1019">
        <v>0</v>
      </c>
    </row>
    <row r="600" spans="1:104">
      <c r="A600" s="1049"/>
      <c r="B600" s="1050"/>
      <c r="C600" s="1193" t="s">
        <v>2563</v>
      </c>
      <c r="D600" s="1194"/>
      <c r="E600" s="1051">
        <v>0</v>
      </c>
      <c r="F600" s="1052"/>
      <c r="G600" s="1053"/>
      <c r="M600" s="1054" t="s">
        <v>2563</v>
      </c>
      <c r="O600" s="1041"/>
    </row>
    <row r="601" spans="1:104">
      <c r="A601" s="1049"/>
      <c r="B601" s="1050"/>
      <c r="C601" s="1193" t="s">
        <v>2567</v>
      </c>
      <c r="D601" s="1194"/>
      <c r="E601" s="1051">
        <v>1</v>
      </c>
      <c r="F601" s="1052"/>
      <c r="G601" s="1053"/>
      <c r="M601" s="1054" t="s">
        <v>2567</v>
      </c>
      <c r="O601" s="1041"/>
    </row>
    <row r="602" spans="1:104" ht="22.5">
      <c r="A602" s="1042">
        <v>184</v>
      </c>
      <c r="B602" s="1043" t="s">
        <v>2570</v>
      </c>
      <c r="C602" s="1044" t="s">
        <v>2571</v>
      </c>
      <c r="D602" s="1045" t="s">
        <v>114</v>
      </c>
      <c r="E602" s="1046">
        <v>1</v>
      </c>
      <c r="F602" s="1093">
        <v>0</v>
      </c>
      <c r="G602" s="1047">
        <f t="shared" ref="G602:G640" si="18">E602*F602</f>
        <v>0</v>
      </c>
      <c r="O602" s="1041">
        <v>2</v>
      </c>
      <c r="AA602" s="1019">
        <v>1</v>
      </c>
      <c r="AB602" s="1019">
        <v>7</v>
      </c>
      <c r="AC602" s="1019">
        <v>7</v>
      </c>
      <c r="AZ602" s="1019">
        <v>2</v>
      </c>
      <c r="BA602" s="1019">
        <f t="shared" ref="BA602:BA640" si="19">IF(AZ602=1,G602,0)</f>
        <v>0</v>
      </c>
      <c r="BB602" s="1019">
        <f t="shared" ref="BB602:BB640" si="20">IF(AZ602=2,G602,0)</f>
        <v>0</v>
      </c>
      <c r="BC602" s="1019">
        <f t="shared" ref="BC602:BC640" si="21">IF(AZ602=3,G602,0)</f>
        <v>0</v>
      </c>
      <c r="BD602" s="1019">
        <f t="shared" ref="BD602:BD640" si="22">IF(AZ602=4,G602,0)</f>
        <v>0</v>
      </c>
      <c r="BE602" s="1019">
        <f t="shared" ref="BE602:BE640" si="23">IF(AZ602=5,G602,0)</f>
        <v>0</v>
      </c>
      <c r="CA602" s="1048">
        <v>1</v>
      </c>
      <c r="CB602" s="1048">
        <v>7</v>
      </c>
      <c r="CZ602" s="1019">
        <v>0</v>
      </c>
    </row>
    <row r="603" spans="1:104" ht="22.5">
      <c r="A603" s="1042">
        <v>185</v>
      </c>
      <c r="B603" s="1043" t="s">
        <v>2572</v>
      </c>
      <c r="C603" s="1044" t="s">
        <v>2573</v>
      </c>
      <c r="D603" s="1045" t="s">
        <v>114</v>
      </c>
      <c r="E603" s="1046">
        <v>1</v>
      </c>
      <c r="F603" s="1093">
        <v>0</v>
      </c>
      <c r="G603" s="1047">
        <f t="shared" si="18"/>
        <v>0</v>
      </c>
      <c r="O603" s="1041">
        <v>2</v>
      </c>
      <c r="AA603" s="1019">
        <v>1</v>
      </c>
      <c r="AB603" s="1019">
        <v>7</v>
      </c>
      <c r="AC603" s="1019">
        <v>7</v>
      </c>
      <c r="AZ603" s="1019">
        <v>2</v>
      </c>
      <c r="BA603" s="1019">
        <f t="shared" si="19"/>
        <v>0</v>
      </c>
      <c r="BB603" s="1019">
        <f t="shared" si="20"/>
        <v>0</v>
      </c>
      <c r="BC603" s="1019">
        <f t="shared" si="21"/>
        <v>0</v>
      </c>
      <c r="BD603" s="1019">
        <f t="shared" si="22"/>
        <v>0</v>
      </c>
      <c r="BE603" s="1019">
        <f t="shared" si="23"/>
        <v>0</v>
      </c>
      <c r="CA603" s="1048">
        <v>1</v>
      </c>
      <c r="CB603" s="1048">
        <v>7</v>
      </c>
      <c r="CZ603" s="1019">
        <v>0</v>
      </c>
    </row>
    <row r="604" spans="1:104" ht="22.5">
      <c r="A604" s="1042">
        <v>186</v>
      </c>
      <c r="B604" s="1043" t="s">
        <v>2574</v>
      </c>
      <c r="C604" s="1044" t="s">
        <v>2575</v>
      </c>
      <c r="D604" s="1045" t="s">
        <v>114</v>
      </c>
      <c r="E604" s="1046">
        <v>1</v>
      </c>
      <c r="F604" s="1093">
        <v>0</v>
      </c>
      <c r="G604" s="1047">
        <f t="shared" si="18"/>
        <v>0</v>
      </c>
      <c r="O604" s="1041">
        <v>2</v>
      </c>
      <c r="AA604" s="1019">
        <v>1</v>
      </c>
      <c r="AB604" s="1019">
        <v>7</v>
      </c>
      <c r="AC604" s="1019">
        <v>7</v>
      </c>
      <c r="AZ604" s="1019">
        <v>2</v>
      </c>
      <c r="BA604" s="1019">
        <f t="shared" si="19"/>
        <v>0</v>
      </c>
      <c r="BB604" s="1019">
        <f t="shared" si="20"/>
        <v>0</v>
      </c>
      <c r="BC604" s="1019">
        <f t="shared" si="21"/>
        <v>0</v>
      </c>
      <c r="BD604" s="1019">
        <f t="shared" si="22"/>
        <v>0</v>
      </c>
      <c r="BE604" s="1019">
        <f t="shared" si="23"/>
        <v>0</v>
      </c>
      <c r="CA604" s="1048">
        <v>1</v>
      </c>
      <c r="CB604" s="1048">
        <v>7</v>
      </c>
      <c r="CZ604" s="1019">
        <v>0</v>
      </c>
    </row>
    <row r="605" spans="1:104" ht="22.5">
      <c r="A605" s="1042">
        <v>187</v>
      </c>
      <c r="B605" s="1043" t="s">
        <v>2576</v>
      </c>
      <c r="C605" s="1044" t="s">
        <v>2577</v>
      </c>
      <c r="D605" s="1045" t="s">
        <v>114</v>
      </c>
      <c r="E605" s="1046">
        <v>4</v>
      </c>
      <c r="F605" s="1093">
        <v>0</v>
      </c>
      <c r="G605" s="1047">
        <f t="shared" si="18"/>
        <v>0</v>
      </c>
      <c r="O605" s="1041">
        <v>2</v>
      </c>
      <c r="AA605" s="1019">
        <v>1</v>
      </c>
      <c r="AB605" s="1019">
        <v>7</v>
      </c>
      <c r="AC605" s="1019">
        <v>7</v>
      </c>
      <c r="AZ605" s="1019">
        <v>2</v>
      </c>
      <c r="BA605" s="1019">
        <f t="shared" si="19"/>
        <v>0</v>
      </c>
      <c r="BB605" s="1019">
        <f t="shared" si="20"/>
        <v>0</v>
      </c>
      <c r="BC605" s="1019">
        <f t="shared" si="21"/>
        <v>0</v>
      </c>
      <c r="BD605" s="1019">
        <f t="shared" si="22"/>
        <v>0</v>
      </c>
      <c r="BE605" s="1019">
        <f t="shared" si="23"/>
        <v>0</v>
      </c>
      <c r="CA605" s="1048">
        <v>1</v>
      </c>
      <c r="CB605" s="1048">
        <v>7</v>
      </c>
      <c r="CZ605" s="1019">
        <v>0</v>
      </c>
    </row>
    <row r="606" spans="1:104" ht="22.5">
      <c r="A606" s="1042">
        <v>188</v>
      </c>
      <c r="B606" s="1043" t="s">
        <v>2578</v>
      </c>
      <c r="C606" s="1044" t="s">
        <v>2579</v>
      </c>
      <c r="D606" s="1045" t="s">
        <v>114</v>
      </c>
      <c r="E606" s="1046">
        <v>1</v>
      </c>
      <c r="F606" s="1093">
        <v>0</v>
      </c>
      <c r="G606" s="1047">
        <f t="shared" si="18"/>
        <v>0</v>
      </c>
      <c r="O606" s="1041">
        <v>2</v>
      </c>
      <c r="AA606" s="1019">
        <v>1</v>
      </c>
      <c r="AB606" s="1019">
        <v>7</v>
      </c>
      <c r="AC606" s="1019">
        <v>7</v>
      </c>
      <c r="AZ606" s="1019">
        <v>2</v>
      </c>
      <c r="BA606" s="1019">
        <f t="shared" si="19"/>
        <v>0</v>
      </c>
      <c r="BB606" s="1019">
        <f t="shared" si="20"/>
        <v>0</v>
      </c>
      <c r="BC606" s="1019">
        <f t="shared" si="21"/>
        <v>0</v>
      </c>
      <c r="BD606" s="1019">
        <f t="shared" si="22"/>
        <v>0</v>
      </c>
      <c r="BE606" s="1019">
        <f t="shared" si="23"/>
        <v>0</v>
      </c>
      <c r="CA606" s="1048">
        <v>1</v>
      </c>
      <c r="CB606" s="1048">
        <v>7</v>
      </c>
      <c r="CZ606" s="1019">
        <v>0</v>
      </c>
    </row>
    <row r="607" spans="1:104" ht="22.5">
      <c r="A607" s="1042">
        <v>189</v>
      </c>
      <c r="B607" s="1043" t="s">
        <v>2580</v>
      </c>
      <c r="C607" s="1044" t="s">
        <v>2581</v>
      </c>
      <c r="D607" s="1045" t="s">
        <v>114</v>
      </c>
      <c r="E607" s="1046">
        <v>3</v>
      </c>
      <c r="F607" s="1093">
        <v>0</v>
      </c>
      <c r="G607" s="1047">
        <f t="shared" si="18"/>
        <v>0</v>
      </c>
      <c r="O607" s="1041">
        <v>2</v>
      </c>
      <c r="AA607" s="1019">
        <v>1</v>
      </c>
      <c r="AB607" s="1019">
        <v>7</v>
      </c>
      <c r="AC607" s="1019">
        <v>7</v>
      </c>
      <c r="AZ607" s="1019">
        <v>2</v>
      </c>
      <c r="BA607" s="1019">
        <f t="shared" si="19"/>
        <v>0</v>
      </c>
      <c r="BB607" s="1019">
        <f t="shared" si="20"/>
        <v>0</v>
      </c>
      <c r="BC607" s="1019">
        <f t="shared" si="21"/>
        <v>0</v>
      </c>
      <c r="BD607" s="1019">
        <f t="shared" si="22"/>
        <v>0</v>
      </c>
      <c r="BE607" s="1019">
        <f t="shared" si="23"/>
        <v>0</v>
      </c>
      <c r="CA607" s="1048">
        <v>1</v>
      </c>
      <c r="CB607" s="1048">
        <v>7</v>
      </c>
      <c r="CZ607" s="1019">
        <v>0</v>
      </c>
    </row>
    <row r="608" spans="1:104" ht="22.5">
      <c r="A608" s="1042">
        <v>190</v>
      </c>
      <c r="B608" s="1043" t="s">
        <v>2582</v>
      </c>
      <c r="C608" s="1044" t="s">
        <v>2583</v>
      </c>
      <c r="D608" s="1045" t="s">
        <v>114</v>
      </c>
      <c r="E608" s="1046">
        <v>1</v>
      </c>
      <c r="F608" s="1093">
        <v>0</v>
      </c>
      <c r="G608" s="1047">
        <f t="shared" si="18"/>
        <v>0</v>
      </c>
      <c r="O608" s="1041">
        <v>2</v>
      </c>
      <c r="AA608" s="1019">
        <v>1</v>
      </c>
      <c r="AB608" s="1019">
        <v>7</v>
      </c>
      <c r="AC608" s="1019">
        <v>7</v>
      </c>
      <c r="AZ608" s="1019">
        <v>2</v>
      </c>
      <c r="BA608" s="1019">
        <f t="shared" si="19"/>
        <v>0</v>
      </c>
      <c r="BB608" s="1019">
        <f t="shared" si="20"/>
        <v>0</v>
      </c>
      <c r="BC608" s="1019">
        <f t="shared" si="21"/>
        <v>0</v>
      </c>
      <c r="BD608" s="1019">
        <f t="shared" si="22"/>
        <v>0</v>
      </c>
      <c r="BE608" s="1019">
        <f t="shared" si="23"/>
        <v>0</v>
      </c>
      <c r="CA608" s="1048">
        <v>1</v>
      </c>
      <c r="CB608" s="1048">
        <v>7</v>
      </c>
      <c r="CZ608" s="1019">
        <v>0</v>
      </c>
    </row>
    <row r="609" spans="1:104" ht="22.5">
      <c r="A609" s="1042">
        <v>191</v>
      </c>
      <c r="B609" s="1043" t="s">
        <v>2584</v>
      </c>
      <c r="C609" s="1044" t="s">
        <v>2585</v>
      </c>
      <c r="D609" s="1045" t="s">
        <v>114</v>
      </c>
      <c r="E609" s="1046">
        <v>1</v>
      </c>
      <c r="F609" s="1093">
        <v>0</v>
      </c>
      <c r="G609" s="1047">
        <f t="shared" si="18"/>
        <v>0</v>
      </c>
      <c r="O609" s="1041">
        <v>2</v>
      </c>
      <c r="AA609" s="1019">
        <v>1</v>
      </c>
      <c r="AB609" s="1019">
        <v>7</v>
      </c>
      <c r="AC609" s="1019">
        <v>7</v>
      </c>
      <c r="AZ609" s="1019">
        <v>2</v>
      </c>
      <c r="BA609" s="1019">
        <f t="shared" si="19"/>
        <v>0</v>
      </c>
      <c r="BB609" s="1019">
        <f t="shared" si="20"/>
        <v>0</v>
      </c>
      <c r="BC609" s="1019">
        <f t="shared" si="21"/>
        <v>0</v>
      </c>
      <c r="BD609" s="1019">
        <f t="shared" si="22"/>
        <v>0</v>
      </c>
      <c r="BE609" s="1019">
        <f t="shared" si="23"/>
        <v>0</v>
      </c>
      <c r="CA609" s="1048">
        <v>1</v>
      </c>
      <c r="CB609" s="1048">
        <v>7</v>
      </c>
      <c r="CZ609" s="1019">
        <v>0</v>
      </c>
    </row>
    <row r="610" spans="1:104" ht="22.5">
      <c r="A610" s="1042">
        <v>192</v>
      </c>
      <c r="B610" s="1043" t="s">
        <v>2586</v>
      </c>
      <c r="C610" s="1044" t="s">
        <v>2587</v>
      </c>
      <c r="D610" s="1045" t="s">
        <v>114</v>
      </c>
      <c r="E610" s="1046">
        <v>2</v>
      </c>
      <c r="F610" s="1093">
        <v>0</v>
      </c>
      <c r="G610" s="1047">
        <f t="shared" si="18"/>
        <v>0</v>
      </c>
      <c r="O610" s="1041">
        <v>2</v>
      </c>
      <c r="AA610" s="1019">
        <v>1</v>
      </c>
      <c r="AB610" s="1019">
        <v>7</v>
      </c>
      <c r="AC610" s="1019">
        <v>7</v>
      </c>
      <c r="AZ610" s="1019">
        <v>2</v>
      </c>
      <c r="BA610" s="1019">
        <f t="shared" si="19"/>
        <v>0</v>
      </c>
      <c r="BB610" s="1019">
        <f t="shared" si="20"/>
        <v>0</v>
      </c>
      <c r="BC610" s="1019">
        <f t="shared" si="21"/>
        <v>0</v>
      </c>
      <c r="BD610" s="1019">
        <f t="shared" si="22"/>
        <v>0</v>
      </c>
      <c r="BE610" s="1019">
        <f t="shared" si="23"/>
        <v>0</v>
      </c>
      <c r="CA610" s="1048">
        <v>1</v>
      </c>
      <c r="CB610" s="1048">
        <v>7</v>
      </c>
      <c r="CZ610" s="1019">
        <v>0</v>
      </c>
    </row>
    <row r="611" spans="1:104" ht="22.5">
      <c r="A611" s="1042">
        <v>193</v>
      </c>
      <c r="B611" s="1043" t="s">
        <v>2588</v>
      </c>
      <c r="C611" s="1044" t="s">
        <v>2589</v>
      </c>
      <c r="D611" s="1045" t="s">
        <v>114</v>
      </c>
      <c r="E611" s="1046">
        <v>1</v>
      </c>
      <c r="F611" s="1093">
        <v>0</v>
      </c>
      <c r="G611" s="1047">
        <f t="shared" si="18"/>
        <v>0</v>
      </c>
      <c r="O611" s="1041">
        <v>2</v>
      </c>
      <c r="AA611" s="1019">
        <v>1</v>
      </c>
      <c r="AB611" s="1019">
        <v>7</v>
      </c>
      <c r="AC611" s="1019">
        <v>7</v>
      </c>
      <c r="AZ611" s="1019">
        <v>2</v>
      </c>
      <c r="BA611" s="1019">
        <f t="shared" si="19"/>
        <v>0</v>
      </c>
      <c r="BB611" s="1019">
        <f t="shared" si="20"/>
        <v>0</v>
      </c>
      <c r="BC611" s="1019">
        <f t="shared" si="21"/>
        <v>0</v>
      </c>
      <c r="BD611" s="1019">
        <f t="shared" si="22"/>
        <v>0</v>
      </c>
      <c r="BE611" s="1019">
        <f t="shared" si="23"/>
        <v>0</v>
      </c>
      <c r="CA611" s="1048">
        <v>1</v>
      </c>
      <c r="CB611" s="1048">
        <v>7</v>
      </c>
      <c r="CZ611" s="1019">
        <v>0</v>
      </c>
    </row>
    <row r="612" spans="1:104" ht="22.5">
      <c r="A612" s="1042">
        <v>194</v>
      </c>
      <c r="B612" s="1043" t="s">
        <v>2590</v>
      </c>
      <c r="C612" s="1356" t="s">
        <v>2591</v>
      </c>
      <c r="D612" s="1045" t="s">
        <v>114</v>
      </c>
      <c r="E612" s="1046">
        <v>1</v>
      </c>
      <c r="F612" s="1093">
        <v>0</v>
      </c>
      <c r="G612" s="1047">
        <f t="shared" si="18"/>
        <v>0</v>
      </c>
      <c r="O612" s="1041">
        <v>2</v>
      </c>
      <c r="AA612" s="1019">
        <v>1</v>
      </c>
      <c r="AB612" s="1019">
        <v>7</v>
      </c>
      <c r="AC612" s="1019">
        <v>7</v>
      </c>
      <c r="AZ612" s="1019">
        <v>2</v>
      </c>
      <c r="BA612" s="1019">
        <f t="shared" si="19"/>
        <v>0</v>
      </c>
      <c r="BB612" s="1019">
        <f t="shared" si="20"/>
        <v>0</v>
      </c>
      <c r="BC612" s="1019">
        <f t="shared" si="21"/>
        <v>0</v>
      </c>
      <c r="BD612" s="1019">
        <f t="shared" si="22"/>
        <v>0</v>
      </c>
      <c r="BE612" s="1019">
        <f t="shared" si="23"/>
        <v>0</v>
      </c>
      <c r="CA612" s="1048">
        <v>1</v>
      </c>
      <c r="CB612" s="1048">
        <v>7</v>
      </c>
      <c r="CZ612" s="1019">
        <v>0</v>
      </c>
    </row>
    <row r="613" spans="1:104" ht="22.5">
      <c r="A613" s="1042">
        <v>195</v>
      </c>
      <c r="B613" s="1043" t="s">
        <v>2592</v>
      </c>
      <c r="C613" s="1356" t="s">
        <v>2593</v>
      </c>
      <c r="D613" s="1045" t="s">
        <v>114</v>
      </c>
      <c r="E613" s="1046">
        <v>1</v>
      </c>
      <c r="F613" s="1093">
        <v>0</v>
      </c>
      <c r="G613" s="1047">
        <f t="shared" si="18"/>
        <v>0</v>
      </c>
      <c r="O613" s="1041">
        <v>2</v>
      </c>
      <c r="AA613" s="1019">
        <v>1</v>
      </c>
      <c r="AB613" s="1019">
        <v>7</v>
      </c>
      <c r="AC613" s="1019">
        <v>7</v>
      </c>
      <c r="AZ613" s="1019">
        <v>2</v>
      </c>
      <c r="BA613" s="1019">
        <f t="shared" si="19"/>
        <v>0</v>
      </c>
      <c r="BB613" s="1019">
        <f t="shared" si="20"/>
        <v>0</v>
      </c>
      <c r="BC613" s="1019">
        <f t="shared" si="21"/>
        <v>0</v>
      </c>
      <c r="BD613" s="1019">
        <f t="shared" si="22"/>
        <v>0</v>
      </c>
      <c r="BE613" s="1019">
        <f t="shared" si="23"/>
        <v>0</v>
      </c>
      <c r="CA613" s="1048">
        <v>1</v>
      </c>
      <c r="CB613" s="1048">
        <v>7</v>
      </c>
      <c r="CZ613" s="1019">
        <v>0</v>
      </c>
    </row>
    <row r="614" spans="1:104" ht="22.5">
      <c r="A614" s="1042">
        <v>196</v>
      </c>
      <c r="B614" s="1043" t="s">
        <v>2594</v>
      </c>
      <c r="C614" s="1356" t="s">
        <v>2595</v>
      </c>
      <c r="D614" s="1045" t="s">
        <v>114</v>
      </c>
      <c r="E614" s="1046">
        <v>1</v>
      </c>
      <c r="F614" s="1093">
        <v>0</v>
      </c>
      <c r="G614" s="1047">
        <f t="shared" si="18"/>
        <v>0</v>
      </c>
      <c r="O614" s="1041">
        <v>2</v>
      </c>
      <c r="AA614" s="1019">
        <v>1</v>
      </c>
      <c r="AB614" s="1019">
        <v>7</v>
      </c>
      <c r="AC614" s="1019">
        <v>7</v>
      </c>
      <c r="AZ614" s="1019">
        <v>2</v>
      </c>
      <c r="BA614" s="1019">
        <f t="shared" si="19"/>
        <v>0</v>
      </c>
      <c r="BB614" s="1019">
        <f t="shared" si="20"/>
        <v>0</v>
      </c>
      <c r="BC614" s="1019">
        <f t="shared" si="21"/>
        <v>0</v>
      </c>
      <c r="BD614" s="1019">
        <f t="shared" si="22"/>
        <v>0</v>
      </c>
      <c r="BE614" s="1019">
        <f t="shared" si="23"/>
        <v>0</v>
      </c>
      <c r="CA614" s="1048">
        <v>1</v>
      </c>
      <c r="CB614" s="1048">
        <v>7</v>
      </c>
      <c r="CZ614" s="1019">
        <v>0</v>
      </c>
    </row>
    <row r="615" spans="1:104">
      <c r="A615" s="1042">
        <v>197</v>
      </c>
      <c r="B615" s="1043" t="s">
        <v>2596</v>
      </c>
      <c r="C615" s="1356" t="s">
        <v>2597</v>
      </c>
      <c r="D615" s="1045" t="s">
        <v>114</v>
      </c>
      <c r="E615" s="1046">
        <v>1</v>
      </c>
      <c r="F615" s="1093">
        <v>0</v>
      </c>
      <c r="G615" s="1047">
        <f t="shared" si="18"/>
        <v>0</v>
      </c>
      <c r="O615" s="1041">
        <v>2</v>
      </c>
      <c r="AA615" s="1019">
        <v>1</v>
      </c>
      <c r="AB615" s="1019">
        <v>7</v>
      </c>
      <c r="AC615" s="1019">
        <v>7</v>
      </c>
      <c r="AZ615" s="1019">
        <v>2</v>
      </c>
      <c r="BA615" s="1019">
        <f t="shared" si="19"/>
        <v>0</v>
      </c>
      <c r="BB615" s="1019">
        <f t="shared" si="20"/>
        <v>0</v>
      </c>
      <c r="BC615" s="1019">
        <f t="shared" si="21"/>
        <v>0</v>
      </c>
      <c r="BD615" s="1019">
        <f t="shared" si="22"/>
        <v>0</v>
      </c>
      <c r="BE615" s="1019">
        <f t="shared" si="23"/>
        <v>0</v>
      </c>
      <c r="CA615" s="1048">
        <v>1</v>
      </c>
      <c r="CB615" s="1048">
        <v>7</v>
      </c>
      <c r="CZ615" s="1019">
        <v>0</v>
      </c>
    </row>
    <row r="616" spans="1:104">
      <c r="A616" s="1042">
        <v>198</v>
      </c>
      <c r="B616" s="1043" t="s">
        <v>2598</v>
      </c>
      <c r="C616" s="1356" t="s">
        <v>2599</v>
      </c>
      <c r="D616" s="1045" t="s">
        <v>114</v>
      </c>
      <c r="E616" s="1046">
        <v>1</v>
      </c>
      <c r="F616" s="1093">
        <v>0</v>
      </c>
      <c r="G616" s="1047">
        <f t="shared" si="18"/>
        <v>0</v>
      </c>
      <c r="O616" s="1041">
        <v>2</v>
      </c>
      <c r="AA616" s="1019">
        <v>1</v>
      </c>
      <c r="AB616" s="1019">
        <v>7</v>
      </c>
      <c r="AC616" s="1019">
        <v>7</v>
      </c>
      <c r="AZ616" s="1019">
        <v>2</v>
      </c>
      <c r="BA616" s="1019">
        <f t="shared" si="19"/>
        <v>0</v>
      </c>
      <c r="BB616" s="1019">
        <f t="shared" si="20"/>
        <v>0</v>
      </c>
      <c r="BC616" s="1019">
        <f t="shared" si="21"/>
        <v>0</v>
      </c>
      <c r="BD616" s="1019">
        <f t="shared" si="22"/>
        <v>0</v>
      </c>
      <c r="BE616" s="1019">
        <f t="shared" si="23"/>
        <v>0</v>
      </c>
      <c r="CA616" s="1048">
        <v>1</v>
      </c>
      <c r="CB616" s="1048">
        <v>7</v>
      </c>
      <c r="CZ616" s="1019">
        <v>0</v>
      </c>
    </row>
    <row r="617" spans="1:104">
      <c r="A617" s="1042">
        <v>199</v>
      </c>
      <c r="B617" s="1043" t="s">
        <v>2600</v>
      </c>
      <c r="C617" s="1356" t="s">
        <v>2601</v>
      </c>
      <c r="D617" s="1045" t="s">
        <v>114</v>
      </c>
      <c r="E617" s="1046">
        <v>1</v>
      </c>
      <c r="F617" s="1093">
        <v>0</v>
      </c>
      <c r="G617" s="1047">
        <f t="shared" si="18"/>
        <v>0</v>
      </c>
      <c r="O617" s="1041">
        <v>2</v>
      </c>
      <c r="AA617" s="1019">
        <v>1</v>
      </c>
      <c r="AB617" s="1019">
        <v>7</v>
      </c>
      <c r="AC617" s="1019">
        <v>7</v>
      </c>
      <c r="AZ617" s="1019">
        <v>2</v>
      </c>
      <c r="BA617" s="1019">
        <f t="shared" si="19"/>
        <v>0</v>
      </c>
      <c r="BB617" s="1019">
        <f t="shared" si="20"/>
        <v>0</v>
      </c>
      <c r="BC617" s="1019">
        <f t="shared" si="21"/>
        <v>0</v>
      </c>
      <c r="BD617" s="1019">
        <f t="shared" si="22"/>
        <v>0</v>
      </c>
      <c r="BE617" s="1019">
        <f t="shared" si="23"/>
        <v>0</v>
      </c>
      <c r="CA617" s="1048">
        <v>1</v>
      </c>
      <c r="CB617" s="1048">
        <v>7</v>
      </c>
      <c r="CZ617" s="1019">
        <v>0</v>
      </c>
    </row>
    <row r="618" spans="1:104">
      <c r="A618" s="1042">
        <v>200</v>
      </c>
      <c r="B618" s="1043" t="s">
        <v>2602</v>
      </c>
      <c r="C618" s="1356" t="s">
        <v>2603</v>
      </c>
      <c r="D618" s="1045" t="s">
        <v>114</v>
      </c>
      <c r="E618" s="1046">
        <v>1</v>
      </c>
      <c r="F618" s="1093">
        <v>0</v>
      </c>
      <c r="G618" s="1047">
        <f t="shared" si="18"/>
        <v>0</v>
      </c>
      <c r="O618" s="1041">
        <v>2</v>
      </c>
      <c r="AA618" s="1019">
        <v>1</v>
      </c>
      <c r="AB618" s="1019">
        <v>7</v>
      </c>
      <c r="AC618" s="1019">
        <v>7</v>
      </c>
      <c r="AZ618" s="1019">
        <v>2</v>
      </c>
      <c r="BA618" s="1019">
        <f t="shared" si="19"/>
        <v>0</v>
      </c>
      <c r="BB618" s="1019">
        <f t="shared" si="20"/>
        <v>0</v>
      </c>
      <c r="BC618" s="1019">
        <f t="shared" si="21"/>
        <v>0</v>
      </c>
      <c r="BD618" s="1019">
        <f t="shared" si="22"/>
        <v>0</v>
      </c>
      <c r="BE618" s="1019">
        <f t="shared" si="23"/>
        <v>0</v>
      </c>
      <c r="CA618" s="1048">
        <v>1</v>
      </c>
      <c r="CB618" s="1048">
        <v>7</v>
      </c>
      <c r="CZ618" s="1019">
        <v>0</v>
      </c>
    </row>
    <row r="619" spans="1:104">
      <c r="A619" s="1042">
        <v>201</v>
      </c>
      <c r="B619" s="1043" t="s">
        <v>2604</v>
      </c>
      <c r="C619" s="1356" t="s">
        <v>2605</v>
      </c>
      <c r="D619" s="1045" t="s">
        <v>114</v>
      </c>
      <c r="E619" s="1046">
        <v>2</v>
      </c>
      <c r="F619" s="1093">
        <v>0</v>
      </c>
      <c r="G619" s="1047">
        <f t="shared" si="18"/>
        <v>0</v>
      </c>
      <c r="O619" s="1041">
        <v>2</v>
      </c>
      <c r="AA619" s="1019">
        <v>1</v>
      </c>
      <c r="AB619" s="1019">
        <v>7</v>
      </c>
      <c r="AC619" s="1019">
        <v>7</v>
      </c>
      <c r="AZ619" s="1019">
        <v>2</v>
      </c>
      <c r="BA619" s="1019">
        <f t="shared" si="19"/>
        <v>0</v>
      </c>
      <c r="BB619" s="1019">
        <f t="shared" si="20"/>
        <v>0</v>
      </c>
      <c r="BC619" s="1019">
        <f t="shared" si="21"/>
        <v>0</v>
      </c>
      <c r="BD619" s="1019">
        <f t="shared" si="22"/>
        <v>0</v>
      </c>
      <c r="BE619" s="1019">
        <f t="shared" si="23"/>
        <v>0</v>
      </c>
      <c r="CA619" s="1048">
        <v>1</v>
      </c>
      <c r="CB619" s="1048">
        <v>7</v>
      </c>
      <c r="CZ619" s="1019">
        <v>0</v>
      </c>
    </row>
    <row r="620" spans="1:104">
      <c r="A620" s="1042">
        <v>202</v>
      </c>
      <c r="B620" s="1043" t="s">
        <v>2606</v>
      </c>
      <c r="C620" s="1356" t="s">
        <v>2607</v>
      </c>
      <c r="D620" s="1045" t="s">
        <v>114</v>
      </c>
      <c r="E620" s="1046">
        <v>1</v>
      </c>
      <c r="F620" s="1093">
        <v>0</v>
      </c>
      <c r="G620" s="1047">
        <f t="shared" si="18"/>
        <v>0</v>
      </c>
      <c r="O620" s="1041">
        <v>2</v>
      </c>
      <c r="AA620" s="1019">
        <v>1</v>
      </c>
      <c r="AB620" s="1019">
        <v>7</v>
      </c>
      <c r="AC620" s="1019">
        <v>7</v>
      </c>
      <c r="AZ620" s="1019">
        <v>2</v>
      </c>
      <c r="BA620" s="1019">
        <f t="shared" si="19"/>
        <v>0</v>
      </c>
      <c r="BB620" s="1019">
        <f t="shared" si="20"/>
        <v>0</v>
      </c>
      <c r="BC620" s="1019">
        <f t="shared" si="21"/>
        <v>0</v>
      </c>
      <c r="BD620" s="1019">
        <f t="shared" si="22"/>
        <v>0</v>
      </c>
      <c r="BE620" s="1019">
        <f t="shared" si="23"/>
        <v>0</v>
      </c>
      <c r="CA620" s="1048">
        <v>1</v>
      </c>
      <c r="CB620" s="1048">
        <v>7</v>
      </c>
      <c r="CZ620" s="1019">
        <v>0</v>
      </c>
    </row>
    <row r="621" spans="1:104">
      <c r="A621" s="1042">
        <v>203</v>
      </c>
      <c r="B621" s="1043" t="s">
        <v>2608</v>
      </c>
      <c r="C621" s="1356" t="s">
        <v>2609</v>
      </c>
      <c r="D621" s="1045" t="s">
        <v>114</v>
      </c>
      <c r="E621" s="1046">
        <v>1</v>
      </c>
      <c r="F621" s="1093">
        <v>0</v>
      </c>
      <c r="G621" s="1047">
        <f t="shared" si="18"/>
        <v>0</v>
      </c>
      <c r="O621" s="1041">
        <v>2</v>
      </c>
      <c r="AA621" s="1019">
        <v>1</v>
      </c>
      <c r="AB621" s="1019">
        <v>7</v>
      </c>
      <c r="AC621" s="1019">
        <v>7</v>
      </c>
      <c r="AZ621" s="1019">
        <v>2</v>
      </c>
      <c r="BA621" s="1019">
        <f t="shared" si="19"/>
        <v>0</v>
      </c>
      <c r="BB621" s="1019">
        <f t="shared" si="20"/>
        <v>0</v>
      </c>
      <c r="BC621" s="1019">
        <f t="shared" si="21"/>
        <v>0</v>
      </c>
      <c r="BD621" s="1019">
        <f t="shared" si="22"/>
        <v>0</v>
      </c>
      <c r="BE621" s="1019">
        <f t="shared" si="23"/>
        <v>0</v>
      </c>
      <c r="CA621" s="1048">
        <v>1</v>
      </c>
      <c r="CB621" s="1048">
        <v>7</v>
      </c>
      <c r="CZ621" s="1019">
        <v>0</v>
      </c>
    </row>
    <row r="622" spans="1:104" ht="22.5">
      <c r="A622" s="1042">
        <v>204</v>
      </c>
      <c r="B622" s="1043" t="s">
        <v>2610</v>
      </c>
      <c r="C622" s="1356" t="s">
        <v>2611</v>
      </c>
      <c r="D622" s="1045" t="s">
        <v>114</v>
      </c>
      <c r="E622" s="1046">
        <v>2</v>
      </c>
      <c r="F622" s="1093">
        <v>0</v>
      </c>
      <c r="G622" s="1047">
        <f t="shared" si="18"/>
        <v>0</v>
      </c>
      <c r="O622" s="1041">
        <v>2</v>
      </c>
      <c r="AA622" s="1019">
        <v>1</v>
      </c>
      <c r="AB622" s="1019">
        <v>7</v>
      </c>
      <c r="AC622" s="1019">
        <v>7</v>
      </c>
      <c r="AZ622" s="1019">
        <v>2</v>
      </c>
      <c r="BA622" s="1019">
        <f t="shared" si="19"/>
        <v>0</v>
      </c>
      <c r="BB622" s="1019">
        <f t="shared" si="20"/>
        <v>0</v>
      </c>
      <c r="BC622" s="1019">
        <f t="shared" si="21"/>
        <v>0</v>
      </c>
      <c r="BD622" s="1019">
        <f t="shared" si="22"/>
        <v>0</v>
      </c>
      <c r="BE622" s="1019">
        <f t="shared" si="23"/>
        <v>0</v>
      </c>
      <c r="CA622" s="1048">
        <v>1</v>
      </c>
      <c r="CB622" s="1048">
        <v>7</v>
      </c>
      <c r="CZ622" s="1019">
        <v>0</v>
      </c>
    </row>
    <row r="623" spans="1:104">
      <c r="A623" s="1042">
        <v>205</v>
      </c>
      <c r="B623" s="1043" t="s">
        <v>2612</v>
      </c>
      <c r="C623" s="1356" t="s">
        <v>2613</v>
      </c>
      <c r="D623" s="1045" t="s">
        <v>114</v>
      </c>
      <c r="E623" s="1046">
        <v>1</v>
      </c>
      <c r="F623" s="1093">
        <v>0</v>
      </c>
      <c r="G623" s="1047">
        <f t="shared" si="18"/>
        <v>0</v>
      </c>
      <c r="O623" s="1041">
        <v>2</v>
      </c>
      <c r="AA623" s="1019">
        <v>1</v>
      </c>
      <c r="AB623" s="1019">
        <v>7</v>
      </c>
      <c r="AC623" s="1019">
        <v>7</v>
      </c>
      <c r="AZ623" s="1019">
        <v>2</v>
      </c>
      <c r="BA623" s="1019">
        <f t="shared" si="19"/>
        <v>0</v>
      </c>
      <c r="BB623" s="1019">
        <f t="shared" si="20"/>
        <v>0</v>
      </c>
      <c r="BC623" s="1019">
        <f t="shared" si="21"/>
        <v>0</v>
      </c>
      <c r="BD623" s="1019">
        <f t="shared" si="22"/>
        <v>0</v>
      </c>
      <c r="BE623" s="1019">
        <f t="shared" si="23"/>
        <v>0</v>
      </c>
      <c r="CA623" s="1048">
        <v>1</v>
      </c>
      <c r="CB623" s="1048">
        <v>7</v>
      </c>
      <c r="CZ623" s="1019">
        <v>0</v>
      </c>
    </row>
    <row r="624" spans="1:104">
      <c r="A624" s="1042">
        <v>206</v>
      </c>
      <c r="B624" s="1043" t="s">
        <v>2614</v>
      </c>
      <c r="C624" s="1356" t="s">
        <v>2615</v>
      </c>
      <c r="D624" s="1045" t="s">
        <v>114</v>
      </c>
      <c r="E624" s="1046">
        <v>1</v>
      </c>
      <c r="F624" s="1093">
        <v>0</v>
      </c>
      <c r="G624" s="1047">
        <f t="shared" si="18"/>
        <v>0</v>
      </c>
      <c r="O624" s="1041">
        <v>2</v>
      </c>
      <c r="AA624" s="1019">
        <v>1</v>
      </c>
      <c r="AB624" s="1019">
        <v>7</v>
      </c>
      <c r="AC624" s="1019">
        <v>7</v>
      </c>
      <c r="AZ624" s="1019">
        <v>2</v>
      </c>
      <c r="BA624" s="1019">
        <f t="shared" si="19"/>
        <v>0</v>
      </c>
      <c r="BB624" s="1019">
        <f t="shared" si="20"/>
        <v>0</v>
      </c>
      <c r="BC624" s="1019">
        <f t="shared" si="21"/>
        <v>0</v>
      </c>
      <c r="BD624" s="1019">
        <f t="shared" si="22"/>
        <v>0</v>
      </c>
      <c r="BE624" s="1019">
        <f t="shared" si="23"/>
        <v>0</v>
      </c>
      <c r="CA624" s="1048">
        <v>1</v>
      </c>
      <c r="CB624" s="1048">
        <v>7</v>
      </c>
      <c r="CZ624" s="1019">
        <v>0</v>
      </c>
    </row>
    <row r="625" spans="1:104">
      <c r="A625" s="1042">
        <v>207</v>
      </c>
      <c r="B625" s="1043" t="s">
        <v>2616</v>
      </c>
      <c r="C625" s="1356" t="s">
        <v>2617</v>
      </c>
      <c r="D625" s="1045" t="s">
        <v>114</v>
      </c>
      <c r="E625" s="1046">
        <v>1</v>
      </c>
      <c r="F625" s="1093">
        <v>0</v>
      </c>
      <c r="G625" s="1047">
        <f t="shared" si="18"/>
        <v>0</v>
      </c>
      <c r="O625" s="1041">
        <v>2</v>
      </c>
      <c r="AA625" s="1019">
        <v>1</v>
      </c>
      <c r="AB625" s="1019">
        <v>7</v>
      </c>
      <c r="AC625" s="1019">
        <v>7</v>
      </c>
      <c r="AZ625" s="1019">
        <v>2</v>
      </c>
      <c r="BA625" s="1019">
        <f t="shared" si="19"/>
        <v>0</v>
      </c>
      <c r="BB625" s="1019">
        <f t="shared" si="20"/>
        <v>0</v>
      </c>
      <c r="BC625" s="1019">
        <f t="shared" si="21"/>
        <v>0</v>
      </c>
      <c r="BD625" s="1019">
        <f t="shared" si="22"/>
        <v>0</v>
      </c>
      <c r="BE625" s="1019">
        <f t="shared" si="23"/>
        <v>0</v>
      </c>
      <c r="CA625" s="1048">
        <v>1</v>
      </c>
      <c r="CB625" s="1048">
        <v>7</v>
      </c>
      <c r="CZ625" s="1019">
        <v>0</v>
      </c>
    </row>
    <row r="626" spans="1:104">
      <c r="A626" s="1042">
        <v>208</v>
      </c>
      <c r="B626" s="1043" t="s">
        <v>2618</v>
      </c>
      <c r="C626" s="1356" t="s">
        <v>2619</v>
      </c>
      <c r="D626" s="1045" t="s">
        <v>114</v>
      </c>
      <c r="E626" s="1046">
        <v>1</v>
      </c>
      <c r="F626" s="1093">
        <v>0</v>
      </c>
      <c r="G626" s="1047">
        <f t="shared" si="18"/>
        <v>0</v>
      </c>
      <c r="O626" s="1041">
        <v>2</v>
      </c>
      <c r="AA626" s="1019">
        <v>1</v>
      </c>
      <c r="AB626" s="1019">
        <v>7</v>
      </c>
      <c r="AC626" s="1019">
        <v>7</v>
      </c>
      <c r="AZ626" s="1019">
        <v>2</v>
      </c>
      <c r="BA626" s="1019">
        <f t="shared" si="19"/>
        <v>0</v>
      </c>
      <c r="BB626" s="1019">
        <f t="shared" si="20"/>
        <v>0</v>
      </c>
      <c r="BC626" s="1019">
        <f t="shared" si="21"/>
        <v>0</v>
      </c>
      <c r="BD626" s="1019">
        <f t="shared" si="22"/>
        <v>0</v>
      </c>
      <c r="BE626" s="1019">
        <f t="shared" si="23"/>
        <v>0</v>
      </c>
      <c r="CA626" s="1048">
        <v>1</v>
      </c>
      <c r="CB626" s="1048">
        <v>7</v>
      </c>
      <c r="CZ626" s="1019">
        <v>0</v>
      </c>
    </row>
    <row r="627" spans="1:104">
      <c r="A627" s="1042">
        <v>209</v>
      </c>
      <c r="B627" s="1043" t="s">
        <v>2620</v>
      </c>
      <c r="C627" s="1356" t="s">
        <v>2621</v>
      </c>
      <c r="D627" s="1045" t="s">
        <v>114</v>
      </c>
      <c r="E627" s="1046">
        <v>3</v>
      </c>
      <c r="F627" s="1093">
        <v>0</v>
      </c>
      <c r="G627" s="1047">
        <f t="shared" si="18"/>
        <v>0</v>
      </c>
      <c r="O627" s="1041">
        <v>2</v>
      </c>
      <c r="AA627" s="1019">
        <v>1</v>
      </c>
      <c r="AB627" s="1019">
        <v>7</v>
      </c>
      <c r="AC627" s="1019">
        <v>7</v>
      </c>
      <c r="AZ627" s="1019">
        <v>2</v>
      </c>
      <c r="BA627" s="1019">
        <f t="shared" si="19"/>
        <v>0</v>
      </c>
      <c r="BB627" s="1019">
        <f t="shared" si="20"/>
        <v>0</v>
      </c>
      <c r="BC627" s="1019">
        <f t="shared" si="21"/>
        <v>0</v>
      </c>
      <c r="BD627" s="1019">
        <f t="shared" si="22"/>
        <v>0</v>
      </c>
      <c r="BE627" s="1019">
        <f t="shared" si="23"/>
        <v>0</v>
      </c>
      <c r="CA627" s="1048">
        <v>1</v>
      </c>
      <c r="CB627" s="1048">
        <v>7</v>
      </c>
      <c r="CZ627" s="1019">
        <v>0</v>
      </c>
    </row>
    <row r="628" spans="1:104">
      <c r="A628" s="1042">
        <v>210</v>
      </c>
      <c r="B628" s="1043" t="s">
        <v>2622</v>
      </c>
      <c r="C628" s="1356" t="s">
        <v>2623</v>
      </c>
      <c r="D628" s="1045" t="s">
        <v>114</v>
      </c>
      <c r="E628" s="1046">
        <v>1</v>
      </c>
      <c r="F628" s="1093">
        <v>0</v>
      </c>
      <c r="G628" s="1047">
        <f t="shared" si="18"/>
        <v>0</v>
      </c>
      <c r="O628" s="1041">
        <v>2</v>
      </c>
      <c r="AA628" s="1019">
        <v>1</v>
      </c>
      <c r="AB628" s="1019">
        <v>7</v>
      </c>
      <c r="AC628" s="1019">
        <v>7</v>
      </c>
      <c r="AZ628" s="1019">
        <v>2</v>
      </c>
      <c r="BA628" s="1019">
        <f t="shared" si="19"/>
        <v>0</v>
      </c>
      <c r="BB628" s="1019">
        <f t="shared" si="20"/>
        <v>0</v>
      </c>
      <c r="BC628" s="1019">
        <f t="shared" si="21"/>
        <v>0</v>
      </c>
      <c r="BD628" s="1019">
        <f t="shared" si="22"/>
        <v>0</v>
      </c>
      <c r="BE628" s="1019">
        <f t="shared" si="23"/>
        <v>0</v>
      </c>
      <c r="CA628" s="1048">
        <v>1</v>
      </c>
      <c r="CB628" s="1048">
        <v>7</v>
      </c>
      <c r="CZ628" s="1019">
        <v>0</v>
      </c>
    </row>
    <row r="629" spans="1:104">
      <c r="A629" s="1042">
        <v>211</v>
      </c>
      <c r="B629" s="1043" t="s">
        <v>2624</v>
      </c>
      <c r="C629" s="1356" t="s">
        <v>2625</v>
      </c>
      <c r="D629" s="1045" t="s">
        <v>114</v>
      </c>
      <c r="E629" s="1046">
        <v>1</v>
      </c>
      <c r="F629" s="1093">
        <v>0</v>
      </c>
      <c r="G629" s="1047">
        <f t="shared" si="18"/>
        <v>0</v>
      </c>
      <c r="O629" s="1041">
        <v>2</v>
      </c>
      <c r="AA629" s="1019">
        <v>1</v>
      </c>
      <c r="AB629" s="1019">
        <v>7</v>
      </c>
      <c r="AC629" s="1019">
        <v>7</v>
      </c>
      <c r="AZ629" s="1019">
        <v>2</v>
      </c>
      <c r="BA629" s="1019">
        <f t="shared" si="19"/>
        <v>0</v>
      </c>
      <c r="BB629" s="1019">
        <f t="shared" si="20"/>
        <v>0</v>
      </c>
      <c r="BC629" s="1019">
        <f t="shared" si="21"/>
        <v>0</v>
      </c>
      <c r="BD629" s="1019">
        <f t="shared" si="22"/>
        <v>0</v>
      </c>
      <c r="BE629" s="1019">
        <f t="shared" si="23"/>
        <v>0</v>
      </c>
      <c r="CA629" s="1048">
        <v>1</v>
      </c>
      <c r="CB629" s="1048">
        <v>7</v>
      </c>
      <c r="CZ629" s="1019">
        <v>0</v>
      </c>
    </row>
    <row r="630" spans="1:104">
      <c r="A630" s="1042">
        <v>212</v>
      </c>
      <c r="B630" s="1043" t="s">
        <v>2626</v>
      </c>
      <c r="C630" s="1356" t="s">
        <v>2627</v>
      </c>
      <c r="D630" s="1045" t="s">
        <v>114</v>
      </c>
      <c r="E630" s="1046">
        <v>1</v>
      </c>
      <c r="F630" s="1093">
        <v>0</v>
      </c>
      <c r="G630" s="1047">
        <f t="shared" si="18"/>
        <v>0</v>
      </c>
      <c r="O630" s="1041">
        <v>2</v>
      </c>
      <c r="AA630" s="1019">
        <v>1</v>
      </c>
      <c r="AB630" s="1019">
        <v>7</v>
      </c>
      <c r="AC630" s="1019">
        <v>7</v>
      </c>
      <c r="AZ630" s="1019">
        <v>2</v>
      </c>
      <c r="BA630" s="1019">
        <f t="shared" si="19"/>
        <v>0</v>
      </c>
      <c r="BB630" s="1019">
        <f t="shared" si="20"/>
        <v>0</v>
      </c>
      <c r="BC630" s="1019">
        <f t="shared" si="21"/>
        <v>0</v>
      </c>
      <c r="BD630" s="1019">
        <f t="shared" si="22"/>
        <v>0</v>
      </c>
      <c r="BE630" s="1019">
        <f t="shared" si="23"/>
        <v>0</v>
      </c>
      <c r="CA630" s="1048">
        <v>1</v>
      </c>
      <c r="CB630" s="1048">
        <v>7</v>
      </c>
      <c r="CZ630" s="1019">
        <v>0</v>
      </c>
    </row>
    <row r="631" spans="1:104">
      <c r="A631" s="1042">
        <v>213</v>
      </c>
      <c r="B631" s="1043" t="s">
        <v>2628</v>
      </c>
      <c r="C631" s="1356" t="s">
        <v>2629</v>
      </c>
      <c r="D631" s="1045" t="s">
        <v>114</v>
      </c>
      <c r="E631" s="1046">
        <v>1</v>
      </c>
      <c r="F631" s="1093">
        <v>0</v>
      </c>
      <c r="G631" s="1047">
        <f t="shared" si="18"/>
        <v>0</v>
      </c>
      <c r="O631" s="1041">
        <v>2</v>
      </c>
      <c r="AA631" s="1019">
        <v>1</v>
      </c>
      <c r="AB631" s="1019">
        <v>7</v>
      </c>
      <c r="AC631" s="1019">
        <v>7</v>
      </c>
      <c r="AZ631" s="1019">
        <v>2</v>
      </c>
      <c r="BA631" s="1019">
        <f t="shared" si="19"/>
        <v>0</v>
      </c>
      <c r="BB631" s="1019">
        <f t="shared" si="20"/>
        <v>0</v>
      </c>
      <c r="BC631" s="1019">
        <f t="shared" si="21"/>
        <v>0</v>
      </c>
      <c r="BD631" s="1019">
        <f t="shared" si="22"/>
        <v>0</v>
      </c>
      <c r="BE631" s="1019">
        <f t="shared" si="23"/>
        <v>0</v>
      </c>
      <c r="CA631" s="1048">
        <v>1</v>
      </c>
      <c r="CB631" s="1048">
        <v>7</v>
      </c>
      <c r="CZ631" s="1019">
        <v>0</v>
      </c>
    </row>
    <row r="632" spans="1:104">
      <c r="A632" s="1042">
        <v>214</v>
      </c>
      <c r="B632" s="1043" t="s">
        <v>2630</v>
      </c>
      <c r="C632" s="1356" t="s">
        <v>2631</v>
      </c>
      <c r="D632" s="1045" t="s">
        <v>114</v>
      </c>
      <c r="E632" s="1046">
        <v>1</v>
      </c>
      <c r="F632" s="1093">
        <v>0</v>
      </c>
      <c r="G632" s="1047">
        <f t="shared" si="18"/>
        <v>0</v>
      </c>
      <c r="O632" s="1041">
        <v>2</v>
      </c>
      <c r="AA632" s="1019">
        <v>1</v>
      </c>
      <c r="AB632" s="1019">
        <v>7</v>
      </c>
      <c r="AC632" s="1019">
        <v>7</v>
      </c>
      <c r="AZ632" s="1019">
        <v>2</v>
      </c>
      <c r="BA632" s="1019">
        <f t="shared" si="19"/>
        <v>0</v>
      </c>
      <c r="BB632" s="1019">
        <f t="shared" si="20"/>
        <v>0</v>
      </c>
      <c r="BC632" s="1019">
        <f t="shared" si="21"/>
        <v>0</v>
      </c>
      <c r="BD632" s="1019">
        <f t="shared" si="22"/>
        <v>0</v>
      </c>
      <c r="BE632" s="1019">
        <f t="shared" si="23"/>
        <v>0</v>
      </c>
      <c r="CA632" s="1048">
        <v>1</v>
      </c>
      <c r="CB632" s="1048">
        <v>7</v>
      </c>
      <c r="CZ632" s="1019">
        <v>0</v>
      </c>
    </row>
    <row r="633" spans="1:104">
      <c r="A633" s="1042">
        <v>215</v>
      </c>
      <c r="B633" s="1043" t="s">
        <v>2632</v>
      </c>
      <c r="C633" s="1356" t="s">
        <v>2633</v>
      </c>
      <c r="D633" s="1045" t="s">
        <v>114</v>
      </c>
      <c r="E633" s="1046">
        <v>1</v>
      </c>
      <c r="F633" s="1093">
        <v>0</v>
      </c>
      <c r="G633" s="1047">
        <f t="shared" si="18"/>
        <v>0</v>
      </c>
      <c r="O633" s="1041">
        <v>2</v>
      </c>
      <c r="AA633" s="1019">
        <v>1</v>
      </c>
      <c r="AB633" s="1019">
        <v>7</v>
      </c>
      <c r="AC633" s="1019">
        <v>7</v>
      </c>
      <c r="AZ633" s="1019">
        <v>2</v>
      </c>
      <c r="BA633" s="1019">
        <f t="shared" si="19"/>
        <v>0</v>
      </c>
      <c r="BB633" s="1019">
        <f t="shared" si="20"/>
        <v>0</v>
      </c>
      <c r="BC633" s="1019">
        <f t="shared" si="21"/>
        <v>0</v>
      </c>
      <c r="BD633" s="1019">
        <f t="shared" si="22"/>
        <v>0</v>
      </c>
      <c r="BE633" s="1019">
        <f t="shared" si="23"/>
        <v>0</v>
      </c>
      <c r="CA633" s="1048">
        <v>1</v>
      </c>
      <c r="CB633" s="1048">
        <v>7</v>
      </c>
      <c r="CZ633" s="1019">
        <v>0</v>
      </c>
    </row>
    <row r="634" spans="1:104">
      <c r="A634" s="1042">
        <v>216</v>
      </c>
      <c r="B634" s="1043" t="s">
        <v>2634</v>
      </c>
      <c r="C634" s="1356" t="s">
        <v>2635</v>
      </c>
      <c r="D634" s="1045" t="s">
        <v>114</v>
      </c>
      <c r="E634" s="1046">
        <v>1</v>
      </c>
      <c r="F634" s="1093">
        <v>0</v>
      </c>
      <c r="G634" s="1047">
        <f t="shared" si="18"/>
        <v>0</v>
      </c>
      <c r="O634" s="1041">
        <v>2</v>
      </c>
      <c r="AA634" s="1019">
        <v>1</v>
      </c>
      <c r="AB634" s="1019">
        <v>7</v>
      </c>
      <c r="AC634" s="1019">
        <v>7</v>
      </c>
      <c r="AZ634" s="1019">
        <v>2</v>
      </c>
      <c r="BA634" s="1019">
        <f t="shared" si="19"/>
        <v>0</v>
      </c>
      <c r="BB634" s="1019">
        <f t="shared" si="20"/>
        <v>0</v>
      </c>
      <c r="BC634" s="1019">
        <f t="shared" si="21"/>
        <v>0</v>
      </c>
      <c r="BD634" s="1019">
        <f t="shared" si="22"/>
        <v>0</v>
      </c>
      <c r="BE634" s="1019">
        <f t="shared" si="23"/>
        <v>0</v>
      </c>
      <c r="CA634" s="1048">
        <v>1</v>
      </c>
      <c r="CB634" s="1048">
        <v>7</v>
      </c>
      <c r="CZ634" s="1019">
        <v>0</v>
      </c>
    </row>
    <row r="635" spans="1:104">
      <c r="A635" s="1042">
        <v>217</v>
      </c>
      <c r="B635" s="1043" t="s">
        <v>2636</v>
      </c>
      <c r="C635" s="1356" t="s">
        <v>2637</v>
      </c>
      <c r="D635" s="1045" t="s">
        <v>114</v>
      </c>
      <c r="E635" s="1046">
        <v>1</v>
      </c>
      <c r="F635" s="1093">
        <v>0</v>
      </c>
      <c r="G635" s="1047">
        <f t="shared" si="18"/>
        <v>0</v>
      </c>
      <c r="O635" s="1041">
        <v>2</v>
      </c>
      <c r="AA635" s="1019">
        <v>1</v>
      </c>
      <c r="AB635" s="1019">
        <v>7</v>
      </c>
      <c r="AC635" s="1019">
        <v>7</v>
      </c>
      <c r="AZ635" s="1019">
        <v>2</v>
      </c>
      <c r="BA635" s="1019">
        <f t="shared" si="19"/>
        <v>0</v>
      </c>
      <c r="BB635" s="1019">
        <f t="shared" si="20"/>
        <v>0</v>
      </c>
      <c r="BC635" s="1019">
        <f t="shared" si="21"/>
        <v>0</v>
      </c>
      <c r="BD635" s="1019">
        <f t="shared" si="22"/>
        <v>0</v>
      </c>
      <c r="BE635" s="1019">
        <f t="shared" si="23"/>
        <v>0</v>
      </c>
      <c r="CA635" s="1048">
        <v>1</v>
      </c>
      <c r="CB635" s="1048">
        <v>7</v>
      </c>
      <c r="CZ635" s="1019">
        <v>0</v>
      </c>
    </row>
    <row r="636" spans="1:104">
      <c r="A636" s="1042">
        <v>218</v>
      </c>
      <c r="B636" s="1043" t="s">
        <v>2638</v>
      </c>
      <c r="C636" s="1356" t="s">
        <v>2639</v>
      </c>
      <c r="D636" s="1045" t="s">
        <v>114</v>
      </c>
      <c r="E636" s="1046">
        <v>1</v>
      </c>
      <c r="F636" s="1093">
        <v>0</v>
      </c>
      <c r="G636" s="1047">
        <f t="shared" si="18"/>
        <v>0</v>
      </c>
      <c r="O636" s="1041">
        <v>2</v>
      </c>
      <c r="AA636" s="1019">
        <v>1</v>
      </c>
      <c r="AB636" s="1019">
        <v>7</v>
      </c>
      <c r="AC636" s="1019">
        <v>7</v>
      </c>
      <c r="AZ636" s="1019">
        <v>2</v>
      </c>
      <c r="BA636" s="1019">
        <f t="shared" si="19"/>
        <v>0</v>
      </c>
      <c r="BB636" s="1019">
        <f t="shared" si="20"/>
        <v>0</v>
      </c>
      <c r="BC636" s="1019">
        <f t="shared" si="21"/>
        <v>0</v>
      </c>
      <c r="BD636" s="1019">
        <f t="shared" si="22"/>
        <v>0</v>
      </c>
      <c r="BE636" s="1019">
        <f t="shared" si="23"/>
        <v>0</v>
      </c>
      <c r="CA636" s="1048">
        <v>1</v>
      </c>
      <c r="CB636" s="1048">
        <v>7</v>
      </c>
      <c r="CZ636" s="1019">
        <v>0</v>
      </c>
    </row>
    <row r="637" spans="1:104">
      <c r="A637" s="1042">
        <v>219</v>
      </c>
      <c r="B637" s="1043" t="s">
        <v>2640</v>
      </c>
      <c r="C637" s="1356" t="s">
        <v>2641</v>
      </c>
      <c r="D637" s="1045" t="s">
        <v>114</v>
      </c>
      <c r="E637" s="1046">
        <v>1</v>
      </c>
      <c r="F637" s="1093">
        <v>0</v>
      </c>
      <c r="G637" s="1047">
        <f t="shared" si="18"/>
        <v>0</v>
      </c>
      <c r="O637" s="1041">
        <v>2</v>
      </c>
      <c r="AA637" s="1019">
        <v>1</v>
      </c>
      <c r="AB637" s="1019">
        <v>7</v>
      </c>
      <c r="AC637" s="1019">
        <v>7</v>
      </c>
      <c r="AZ637" s="1019">
        <v>2</v>
      </c>
      <c r="BA637" s="1019">
        <f t="shared" si="19"/>
        <v>0</v>
      </c>
      <c r="BB637" s="1019">
        <f t="shared" si="20"/>
        <v>0</v>
      </c>
      <c r="BC637" s="1019">
        <f t="shared" si="21"/>
        <v>0</v>
      </c>
      <c r="BD637" s="1019">
        <f t="shared" si="22"/>
        <v>0</v>
      </c>
      <c r="BE637" s="1019">
        <f t="shared" si="23"/>
        <v>0</v>
      </c>
      <c r="CA637" s="1048">
        <v>1</v>
      </c>
      <c r="CB637" s="1048">
        <v>7</v>
      </c>
      <c r="CZ637" s="1019">
        <v>0</v>
      </c>
    </row>
    <row r="638" spans="1:104">
      <c r="A638" s="1042">
        <v>220</v>
      </c>
      <c r="B638" s="1043" t="s">
        <v>2642</v>
      </c>
      <c r="C638" s="1356" t="s">
        <v>2643</v>
      </c>
      <c r="D638" s="1045" t="s">
        <v>114</v>
      </c>
      <c r="E638" s="1046">
        <v>1</v>
      </c>
      <c r="F638" s="1093">
        <v>0</v>
      </c>
      <c r="G638" s="1047">
        <f t="shared" si="18"/>
        <v>0</v>
      </c>
      <c r="O638" s="1041">
        <v>2</v>
      </c>
      <c r="AA638" s="1019">
        <v>1</v>
      </c>
      <c r="AB638" s="1019">
        <v>7</v>
      </c>
      <c r="AC638" s="1019">
        <v>7</v>
      </c>
      <c r="AZ638" s="1019">
        <v>2</v>
      </c>
      <c r="BA638" s="1019">
        <f t="shared" si="19"/>
        <v>0</v>
      </c>
      <c r="BB638" s="1019">
        <f t="shared" si="20"/>
        <v>0</v>
      </c>
      <c r="BC638" s="1019">
        <f t="shared" si="21"/>
        <v>0</v>
      </c>
      <c r="BD638" s="1019">
        <f t="shared" si="22"/>
        <v>0</v>
      </c>
      <c r="BE638" s="1019">
        <f t="shared" si="23"/>
        <v>0</v>
      </c>
      <c r="CA638" s="1048">
        <v>1</v>
      </c>
      <c r="CB638" s="1048">
        <v>7</v>
      </c>
      <c r="CZ638" s="1019">
        <v>0</v>
      </c>
    </row>
    <row r="639" spans="1:104">
      <c r="A639" s="1042">
        <v>221</v>
      </c>
      <c r="B639" s="1043" t="s">
        <v>2644</v>
      </c>
      <c r="C639" s="1356" t="s">
        <v>2645</v>
      </c>
      <c r="D639" s="1045" t="s">
        <v>114</v>
      </c>
      <c r="E639" s="1046">
        <v>1</v>
      </c>
      <c r="F639" s="1093">
        <v>0</v>
      </c>
      <c r="G639" s="1047">
        <f t="shared" si="18"/>
        <v>0</v>
      </c>
      <c r="O639" s="1041">
        <v>2</v>
      </c>
      <c r="AA639" s="1019">
        <v>1</v>
      </c>
      <c r="AB639" s="1019">
        <v>7</v>
      </c>
      <c r="AC639" s="1019">
        <v>7</v>
      </c>
      <c r="AZ639" s="1019">
        <v>2</v>
      </c>
      <c r="BA639" s="1019">
        <f t="shared" si="19"/>
        <v>0</v>
      </c>
      <c r="BB639" s="1019">
        <f t="shared" si="20"/>
        <v>0</v>
      </c>
      <c r="BC639" s="1019">
        <f t="shared" si="21"/>
        <v>0</v>
      </c>
      <c r="BD639" s="1019">
        <f t="shared" si="22"/>
        <v>0</v>
      </c>
      <c r="BE639" s="1019">
        <f t="shared" si="23"/>
        <v>0</v>
      </c>
      <c r="CA639" s="1048">
        <v>1</v>
      </c>
      <c r="CB639" s="1048">
        <v>7</v>
      </c>
      <c r="CZ639" s="1019">
        <v>0</v>
      </c>
    </row>
    <row r="640" spans="1:104" ht="22.5">
      <c r="A640" s="1042">
        <v>222</v>
      </c>
      <c r="B640" s="1043" t="s">
        <v>2646</v>
      </c>
      <c r="C640" s="1044" t="s">
        <v>2647</v>
      </c>
      <c r="D640" s="1045" t="s">
        <v>853</v>
      </c>
      <c r="E640" s="1046">
        <v>114.29600000000001</v>
      </c>
      <c r="F640" s="1093">
        <v>0</v>
      </c>
      <c r="G640" s="1047">
        <f t="shared" si="18"/>
        <v>0</v>
      </c>
      <c r="O640" s="1041">
        <v>2</v>
      </c>
      <c r="AA640" s="1019">
        <v>1</v>
      </c>
      <c r="AB640" s="1019">
        <v>7</v>
      </c>
      <c r="AC640" s="1019">
        <v>7</v>
      </c>
      <c r="AZ640" s="1019">
        <v>2</v>
      </c>
      <c r="BA640" s="1019">
        <f t="shared" si="19"/>
        <v>0</v>
      </c>
      <c r="BB640" s="1019">
        <f t="shared" si="20"/>
        <v>0</v>
      </c>
      <c r="BC640" s="1019">
        <f t="shared" si="21"/>
        <v>0</v>
      </c>
      <c r="BD640" s="1019">
        <f t="shared" si="22"/>
        <v>0</v>
      </c>
      <c r="BE640" s="1019">
        <f t="shared" si="23"/>
        <v>0</v>
      </c>
      <c r="CA640" s="1048">
        <v>1</v>
      </c>
      <c r="CB640" s="1048">
        <v>7</v>
      </c>
      <c r="CZ640" s="1019">
        <v>0</v>
      </c>
    </row>
    <row r="641" spans="1:104">
      <c r="A641" s="1049"/>
      <c r="B641" s="1050"/>
      <c r="C641" s="1193" t="s">
        <v>2648</v>
      </c>
      <c r="D641" s="1194"/>
      <c r="E641" s="1051">
        <v>20.271999999999998</v>
      </c>
      <c r="F641" s="1052"/>
      <c r="G641" s="1053"/>
      <c r="M641" s="1054" t="s">
        <v>2648</v>
      </c>
      <c r="O641" s="1041"/>
    </row>
    <row r="642" spans="1:104">
      <c r="A642" s="1049"/>
      <c r="B642" s="1050"/>
      <c r="C642" s="1193" t="s">
        <v>2649</v>
      </c>
      <c r="D642" s="1194"/>
      <c r="E642" s="1051">
        <v>84.924000000000007</v>
      </c>
      <c r="F642" s="1052"/>
      <c r="G642" s="1053"/>
      <c r="M642" s="1054" t="s">
        <v>2649</v>
      </c>
      <c r="O642" s="1041"/>
    </row>
    <row r="643" spans="1:104">
      <c r="A643" s="1049"/>
      <c r="B643" s="1050"/>
      <c r="C643" s="1193" t="s">
        <v>2650</v>
      </c>
      <c r="D643" s="1194"/>
      <c r="E643" s="1051">
        <v>9.1</v>
      </c>
      <c r="F643" s="1052"/>
      <c r="G643" s="1053"/>
      <c r="M643" s="1054" t="s">
        <v>2650</v>
      </c>
      <c r="O643" s="1041"/>
    </row>
    <row r="644" spans="1:104" ht="22.5">
      <c r="A644" s="1042">
        <v>223</v>
      </c>
      <c r="B644" s="1043" t="s">
        <v>2651</v>
      </c>
      <c r="C644" s="1044" t="s">
        <v>2652</v>
      </c>
      <c r="D644" s="1045" t="s">
        <v>466</v>
      </c>
      <c r="E644" s="1046">
        <v>1</v>
      </c>
      <c r="F644" s="1093">
        <v>0</v>
      </c>
      <c r="G644" s="1047">
        <f>E644*F644</f>
        <v>0</v>
      </c>
      <c r="O644" s="1041">
        <v>2</v>
      </c>
      <c r="AA644" s="1019">
        <v>1</v>
      </c>
      <c r="AB644" s="1019">
        <v>0</v>
      </c>
      <c r="AC644" s="1019">
        <v>0</v>
      </c>
      <c r="AZ644" s="1019">
        <v>2</v>
      </c>
      <c r="BA644" s="1019">
        <f>IF(AZ644=1,G644,0)</f>
        <v>0</v>
      </c>
      <c r="BB644" s="1019">
        <f>IF(AZ644=2,G644,0)</f>
        <v>0</v>
      </c>
      <c r="BC644" s="1019">
        <f>IF(AZ644=3,G644,0)</f>
        <v>0</v>
      </c>
      <c r="BD644" s="1019">
        <f>IF(AZ644=4,G644,0)</f>
        <v>0</v>
      </c>
      <c r="BE644" s="1019">
        <f>IF(AZ644=5,G644,0)</f>
        <v>0</v>
      </c>
      <c r="CA644" s="1048">
        <v>1</v>
      </c>
      <c r="CB644" s="1048">
        <v>0</v>
      </c>
      <c r="CZ644" s="1019">
        <v>0</v>
      </c>
    </row>
    <row r="645" spans="1:104" ht="22.5">
      <c r="A645" s="1042">
        <v>224</v>
      </c>
      <c r="B645" s="1043" t="s">
        <v>2653</v>
      </c>
      <c r="C645" s="1044" t="s">
        <v>2654</v>
      </c>
      <c r="D645" s="1045" t="s">
        <v>466</v>
      </c>
      <c r="E645" s="1046">
        <v>1</v>
      </c>
      <c r="F645" s="1093">
        <v>0</v>
      </c>
      <c r="G645" s="1047">
        <f>E645*F645</f>
        <v>0</v>
      </c>
      <c r="O645" s="1041">
        <v>2</v>
      </c>
      <c r="AA645" s="1019">
        <v>1</v>
      </c>
      <c r="AB645" s="1019">
        <v>7</v>
      </c>
      <c r="AC645" s="1019">
        <v>7</v>
      </c>
      <c r="AZ645" s="1019">
        <v>2</v>
      </c>
      <c r="BA645" s="1019">
        <f>IF(AZ645=1,G645,0)</f>
        <v>0</v>
      </c>
      <c r="BB645" s="1019">
        <f>IF(AZ645=2,G645,0)</f>
        <v>0</v>
      </c>
      <c r="BC645" s="1019">
        <f>IF(AZ645=3,G645,0)</f>
        <v>0</v>
      </c>
      <c r="BD645" s="1019">
        <f>IF(AZ645=4,G645,0)</f>
        <v>0</v>
      </c>
      <c r="BE645" s="1019">
        <f>IF(AZ645=5,G645,0)</f>
        <v>0</v>
      </c>
      <c r="CA645" s="1048">
        <v>1</v>
      </c>
      <c r="CB645" s="1048">
        <v>7</v>
      </c>
      <c r="CZ645" s="1019">
        <v>0</v>
      </c>
    </row>
    <row r="646" spans="1:104" ht="22.5">
      <c r="A646" s="1042">
        <v>225</v>
      </c>
      <c r="B646" s="1043" t="s">
        <v>2655</v>
      </c>
      <c r="C646" s="1044" t="s">
        <v>2656</v>
      </c>
      <c r="D646" s="1045" t="s">
        <v>466</v>
      </c>
      <c r="E646" s="1046">
        <v>1</v>
      </c>
      <c r="F646" s="1093">
        <v>0</v>
      </c>
      <c r="G646" s="1047">
        <f>E646*F646</f>
        <v>0</v>
      </c>
      <c r="O646" s="1041">
        <v>2</v>
      </c>
      <c r="AA646" s="1019">
        <v>1</v>
      </c>
      <c r="AB646" s="1019">
        <v>7</v>
      </c>
      <c r="AC646" s="1019">
        <v>7</v>
      </c>
      <c r="AZ646" s="1019">
        <v>2</v>
      </c>
      <c r="BA646" s="1019">
        <f>IF(AZ646=1,G646,0)</f>
        <v>0</v>
      </c>
      <c r="BB646" s="1019">
        <f>IF(AZ646=2,G646,0)</f>
        <v>0</v>
      </c>
      <c r="BC646" s="1019">
        <f>IF(AZ646=3,G646,0)</f>
        <v>0</v>
      </c>
      <c r="BD646" s="1019">
        <f>IF(AZ646=4,G646,0)</f>
        <v>0</v>
      </c>
      <c r="BE646" s="1019">
        <f>IF(AZ646=5,G646,0)</f>
        <v>0</v>
      </c>
      <c r="CA646" s="1048">
        <v>1</v>
      </c>
      <c r="CB646" s="1048">
        <v>7</v>
      </c>
      <c r="CZ646" s="1019">
        <v>0</v>
      </c>
    </row>
    <row r="647" spans="1:104" ht="22.5">
      <c r="A647" s="1042">
        <v>226</v>
      </c>
      <c r="B647" s="1043" t="s">
        <v>2657</v>
      </c>
      <c r="C647" s="1044" t="s">
        <v>2658</v>
      </c>
      <c r="D647" s="1045" t="s">
        <v>853</v>
      </c>
      <c r="E647" s="1046">
        <v>29.481000000000002</v>
      </c>
      <c r="F647" s="1093">
        <v>0</v>
      </c>
      <c r="G647" s="1047">
        <f>E647*F647</f>
        <v>0</v>
      </c>
      <c r="O647" s="1041">
        <v>2</v>
      </c>
      <c r="AA647" s="1019">
        <v>1</v>
      </c>
      <c r="AB647" s="1019">
        <v>7</v>
      </c>
      <c r="AC647" s="1019">
        <v>7</v>
      </c>
      <c r="AZ647" s="1019">
        <v>2</v>
      </c>
      <c r="BA647" s="1019">
        <f>IF(AZ647=1,G647,0)</f>
        <v>0</v>
      </c>
      <c r="BB647" s="1019">
        <f>IF(AZ647=2,G647,0)</f>
        <v>0</v>
      </c>
      <c r="BC647" s="1019">
        <f>IF(AZ647=3,G647,0)</f>
        <v>0</v>
      </c>
      <c r="BD647" s="1019">
        <f>IF(AZ647=4,G647,0)</f>
        <v>0</v>
      </c>
      <c r="BE647" s="1019">
        <f>IF(AZ647=5,G647,0)</f>
        <v>0</v>
      </c>
      <c r="CA647" s="1048">
        <v>1</v>
      </c>
      <c r="CB647" s="1048">
        <v>7</v>
      </c>
      <c r="CZ647" s="1019">
        <v>0</v>
      </c>
    </row>
    <row r="648" spans="1:104">
      <c r="A648" s="1049"/>
      <c r="B648" s="1050"/>
      <c r="C648" s="1193" t="s">
        <v>2659</v>
      </c>
      <c r="D648" s="1194"/>
      <c r="E648" s="1051">
        <v>23.876999999999999</v>
      </c>
      <c r="F648" s="1052"/>
      <c r="G648" s="1053"/>
      <c r="M648" s="1054" t="s">
        <v>2659</v>
      </c>
      <c r="O648" s="1041"/>
    </row>
    <row r="649" spans="1:104">
      <c r="A649" s="1049"/>
      <c r="B649" s="1050"/>
      <c r="C649" s="1193" t="s">
        <v>2660</v>
      </c>
      <c r="D649" s="1194"/>
      <c r="E649" s="1051">
        <v>2.58</v>
      </c>
      <c r="F649" s="1052"/>
      <c r="G649" s="1053"/>
      <c r="M649" s="1054" t="s">
        <v>2660</v>
      </c>
      <c r="O649" s="1041"/>
    </row>
    <row r="650" spans="1:104">
      <c r="A650" s="1049"/>
      <c r="B650" s="1050"/>
      <c r="C650" s="1193" t="s">
        <v>2661</v>
      </c>
      <c r="D650" s="1194"/>
      <c r="E650" s="1051">
        <v>3.024</v>
      </c>
      <c r="F650" s="1052"/>
      <c r="G650" s="1053"/>
      <c r="M650" s="1054" t="s">
        <v>2661</v>
      </c>
      <c r="O650" s="1041"/>
    </row>
    <row r="651" spans="1:104">
      <c r="A651" s="1042">
        <v>227</v>
      </c>
      <c r="B651" s="1043" t="s">
        <v>2662</v>
      </c>
      <c r="C651" s="1044" t="s">
        <v>2663</v>
      </c>
      <c r="D651" s="1045" t="s">
        <v>136</v>
      </c>
      <c r="E651" s="1046">
        <v>33.92</v>
      </c>
      <c r="F651" s="1093">
        <v>0</v>
      </c>
      <c r="G651" s="1047">
        <f>E651*F651</f>
        <v>0</v>
      </c>
      <c r="O651" s="1041">
        <v>2</v>
      </c>
      <c r="AA651" s="1019">
        <v>1</v>
      </c>
      <c r="AB651" s="1019">
        <v>7</v>
      </c>
      <c r="AC651" s="1019">
        <v>7</v>
      </c>
      <c r="AZ651" s="1019">
        <v>2</v>
      </c>
      <c r="BA651" s="1019">
        <f>IF(AZ651=1,G651,0)</f>
        <v>0</v>
      </c>
      <c r="BB651" s="1019">
        <f>IF(AZ651=2,G651,0)</f>
        <v>0</v>
      </c>
      <c r="BC651" s="1019">
        <f>IF(AZ651=3,G651,0)</f>
        <v>0</v>
      </c>
      <c r="BD651" s="1019">
        <f>IF(AZ651=4,G651,0)</f>
        <v>0</v>
      </c>
      <c r="BE651" s="1019">
        <f>IF(AZ651=5,G651,0)</f>
        <v>0</v>
      </c>
      <c r="CA651" s="1048">
        <v>1</v>
      </c>
      <c r="CB651" s="1048">
        <v>7</v>
      </c>
      <c r="CZ651" s="1019">
        <v>0</v>
      </c>
    </row>
    <row r="652" spans="1:104">
      <c r="A652" s="1049"/>
      <c r="B652" s="1050"/>
      <c r="C652" s="1193" t="s">
        <v>2664</v>
      </c>
      <c r="D652" s="1194"/>
      <c r="E652" s="1051">
        <v>14</v>
      </c>
      <c r="F652" s="1052"/>
      <c r="G652" s="1053"/>
      <c r="M652" s="1054" t="s">
        <v>2664</v>
      </c>
      <c r="O652" s="1041"/>
    </row>
    <row r="653" spans="1:104">
      <c r="A653" s="1049"/>
      <c r="B653" s="1050"/>
      <c r="C653" s="1193" t="s">
        <v>2665</v>
      </c>
      <c r="D653" s="1194"/>
      <c r="E653" s="1051">
        <v>2.82</v>
      </c>
      <c r="F653" s="1052"/>
      <c r="G653" s="1053"/>
      <c r="M653" s="1054" t="s">
        <v>2665</v>
      </c>
      <c r="O653" s="1041"/>
    </row>
    <row r="654" spans="1:104">
      <c r="A654" s="1049"/>
      <c r="B654" s="1050"/>
      <c r="C654" s="1193" t="s">
        <v>2666</v>
      </c>
      <c r="D654" s="1194"/>
      <c r="E654" s="1051">
        <v>17.100000000000001</v>
      </c>
      <c r="F654" s="1052"/>
      <c r="G654" s="1053"/>
      <c r="M654" s="1054" t="s">
        <v>2666</v>
      </c>
      <c r="O654" s="1041"/>
    </row>
    <row r="655" spans="1:104">
      <c r="A655" s="1042">
        <v>228</v>
      </c>
      <c r="B655" s="1043" t="s">
        <v>2667</v>
      </c>
      <c r="C655" s="1044" t="s">
        <v>2668</v>
      </c>
      <c r="D655" s="1045" t="s">
        <v>136</v>
      </c>
      <c r="E655" s="1046">
        <v>2.1</v>
      </c>
      <c r="F655" s="1093">
        <v>0</v>
      </c>
      <c r="G655" s="1047">
        <f>E655*F655</f>
        <v>0</v>
      </c>
      <c r="O655" s="1041">
        <v>2</v>
      </c>
      <c r="AA655" s="1019">
        <v>1</v>
      </c>
      <c r="AB655" s="1019">
        <v>7</v>
      </c>
      <c r="AC655" s="1019">
        <v>7</v>
      </c>
      <c r="AZ655" s="1019">
        <v>2</v>
      </c>
      <c r="BA655" s="1019">
        <f>IF(AZ655=1,G655,0)</f>
        <v>0</v>
      </c>
      <c r="BB655" s="1019">
        <f>IF(AZ655=2,G655,0)</f>
        <v>0</v>
      </c>
      <c r="BC655" s="1019">
        <f>IF(AZ655=3,G655,0)</f>
        <v>0</v>
      </c>
      <c r="BD655" s="1019">
        <f>IF(AZ655=4,G655,0)</f>
        <v>0</v>
      </c>
      <c r="BE655" s="1019">
        <f>IF(AZ655=5,G655,0)</f>
        <v>0</v>
      </c>
      <c r="CA655" s="1048">
        <v>1</v>
      </c>
      <c r="CB655" s="1048">
        <v>7</v>
      </c>
      <c r="CZ655" s="1019">
        <v>0</v>
      </c>
    </row>
    <row r="656" spans="1:104">
      <c r="A656" s="1049"/>
      <c r="B656" s="1050"/>
      <c r="C656" s="1193" t="s">
        <v>2669</v>
      </c>
      <c r="D656" s="1194"/>
      <c r="E656" s="1051">
        <v>2.1</v>
      </c>
      <c r="F656" s="1052"/>
      <c r="G656" s="1053"/>
      <c r="M656" s="1054" t="s">
        <v>2669</v>
      </c>
      <c r="O656" s="1041"/>
    </row>
    <row r="657" spans="1:104">
      <c r="A657" s="1042">
        <v>229</v>
      </c>
      <c r="B657" s="1043" t="s">
        <v>2670</v>
      </c>
      <c r="C657" s="1044" t="s">
        <v>2671</v>
      </c>
      <c r="D657" s="1045" t="s">
        <v>114</v>
      </c>
      <c r="E657" s="1046">
        <v>7</v>
      </c>
      <c r="F657" s="1093">
        <v>0</v>
      </c>
      <c r="G657" s="1047">
        <f>E657*F657</f>
        <v>0</v>
      </c>
      <c r="O657" s="1041">
        <v>2</v>
      </c>
      <c r="AA657" s="1019">
        <v>1</v>
      </c>
      <c r="AB657" s="1019">
        <v>7</v>
      </c>
      <c r="AC657" s="1019">
        <v>7</v>
      </c>
      <c r="AZ657" s="1019">
        <v>2</v>
      </c>
      <c r="BA657" s="1019">
        <f>IF(AZ657=1,G657,0)</f>
        <v>0</v>
      </c>
      <c r="BB657" s="1019">
        <f>IF(AZ657=2,G657,0)</f>
        <v>0</v>
      </c>
      <c r="BC657" s="1019">
        <f>IF(AZ657=3,G657,0)</f>
        <v>0</v>
      </c>
      <c r="BD657" s="1019">
        <f>IF(AZ657=4,G657,0)</f>
        <v>0</v>
      </c>
      <c r="BE657" s="1019">
        <f>IF(AZ657=5,G657,0)</f>
        <v>0</v>
      </c>
      <c r="CA657" s="1048">
        <v>1</v>
      </c>
      <c r="CB657" s="1048">
        <v>7</v>
      </c>
      <c r="CZ657" s="1019">
        <v>0</v>
      </c>
    </row>
    <row r="658" spans="1:104">
      <c r="A658" s="1042">
        <v>230</v>
      </c>
      <c r="B658" s="1043" t="s">
        <v>2672</v>
      </c>
      <c r="C658" s="1044" t="s">
        <v>2673</v>
      </c>
      <c r="D658" s="1045" t="s">
        <v>114</v>
      </c>
      <c r="E658" s="1046">
        <v>5</v>
      </c>
      <c r="F658" s="1093">
        <v>0</v>
      </c>
      <c r="G658" s="1047">
        <f>E658*F658</f>
        <v>0</v>
      </c>
      <c r="O658" s="1041">
        <v>2</v>
      </c>
      <c r="AA658" s="1019">
        <v>1</v>
      </c>
      <c r="AB658" s="1019">
        <v>7</v>
      </c>
      <c r="AC658" s="1019">
        <v>7</v>
      </c>
      <c r="AZ658" s="1019">
        <v>2</v>
      </c>
      <c r="BA658" s="1019">
        <f>IF(AZ658=1,G658,0)</f>
        <v>0</v>
      </c>
      <c r="BB658" s="1019">
        <f>IF(AZ658=2,G658,0)</f>
        <v>0</v>
      </c>
      <c r="BC658" s="1019">
        <f>IF(AZ658=3,G658,0)</f>
        <v>0</v>
      </c>
      <c r="BD658" s="1019">
        <f>IF(AZ658=4,G658,0)</f>
        <v>0</v>
      </c>
      <c r="BE658" s="1019">
        <f>IF(AZ658=5,G658,0)</f>
        <v>0</v>
      </c>
      <c r="CA658" s="1048">
        <v>1</v>
      </c>
      <c r="CB658" s="1048">
        <v>7</v>
      </c>
      <c r="CZ658" s="1019">
        <v>3.0000000000000001E-5</v>
      </c>
    </row>
    <row r="659" spans="1:104">
      <c r="A659" s="1049"/>
      <c r="B659" s="1050"/>
      <c r="C659" s="1193" t="s">
        <v>2674</v>
      </c>
      <c r="D659" s="1194"/>
      <c r="E659" s="1051">
        <v>1</v>
      </c>
      <c r="F659" s="1052"/>
      <c r="G659" s="1053"/>
      <c r="M659" s="1054" t="s">
        <v>2674</v>
      </c>
      <c r="O659" s="1041"/>
    </row>
    <row r="660" spans="1:104">
      <c r="A660" s="1049"/>
      <c r="B660" s="1050"/>
      <c r="C660" s="1193" t="s">
        <v>2675</v>
      </c>
      <c r="D660" s="1194"/>
      <c r="E660" s="1051">
        <v>4</v>
      </c>
      <c r="F660" s="1052"/>
      <c r="G660" s="1053"/>
      <c r="M660" s="1054" t="s">
        <v>2675</v>
      </c>
      <c r="O660" s="1041"/>
    </row>
    <row r="661" spans="1:104" ht="22.5">
      <c r="A661" s="1042">
        <v>231</v>
      </c>
      <c r="B661" s="1043" t="s">
        <v>2676</v>
      </c>
      <c r="C661" s="1044" t="s">
        <v>2677</v>
      </c>
      <c r="D661" s="1045" t="s">
        <v>853</v>
      </c>
      <c r="E661" s="1046">
        <v>38.484999999999999</v>
      </c>
      <c r="F661" s="1093">
        <v>0</v>
      </c>
      <c r="G661" s="1047">
        <f>E661*F661</f>
        <v>0</v>
      </c>
      <c r="O661" s="1041">
        <v>2</v>
      </c>
      <c r="AA661" s="1019">
        <v>1</v>
      </c>
      <c r="AB661" s="1019">
        <v>0</v>
      </c>
      <c r="AC661" s="1019">
        <v>0</v>
      </c>
      <c r="AZ661" s="1019">
        <v>2</v>
      </c>
      <c r="BA661" s="1019">
        <f>IF(AZ661=1,G661,0)</f>
        <v>0</v>
      </c>
      <c r="BB661" s="1019">
        <f>IF(AZ661=2,G661,0)</f>
        <v>0</v>
      </c>
      <c r="BC661" s="1019">
        <f>IF(AZ661=3,G661,0)</f>
        <v>0</v>
      </c>
      <c r="BD661" s="1019">
        <f>IF(AZ661=4,G661,0)</f>
        <v>0</v>
      </c>
      <c r="BE661" s="1019">
        <f>IF(AZ661=5,G661,0)</f>
        <v>0</v>
      </c>
      <c r="CA661" s="1048">
        <v>1</v>
      </c>
      <c r="CB661" s="1048">
        <v>0</v>
      </c>
      <c r="CZ661" s="1019">
        <v>0</v>
      </c>
    </row>
    <row r="662" spans="1:104">
      <c r="A662" s="1049"/>
      <c r="B662" s="1050"/>
      <c r="C662" s="1193" t="s">
        <v>2678</v>
      </c>
      <c r="D662" s="1194"/>
      <c r="E662" s="1051">
        <v>14.414999999999999</v>
      </c>
      <c r="F662" s="1052"/>
      <c r="G662" s="1053"/>
      <c r="M662" s="1054" t="s">
        <v>2678</v>
      </c>
      <c r="O662" s="1041"/>
    </row>
    <row r="663" spans="1:104">
      <c r="A663" s="1049"/>
      <c r="B663" s="1050"/>
      <c r="C663" s="1193" t="s">
        <v>2679</v>
      </c>
      <c r="D663" s="1194"/>
      <c r="E663" s="1051">
        <v>3.36</v>
      </c>
      <c r="F663" s="1052"/>
      <c r="G663" s="1053"/>
      <c r="M663" s="1054" t="s">
        <v>2679</v>
      </c>
      <c r="O663" s="1041"/>
    </row>
    <row r="664" spans="1:104">
      <c r="A664" s="1049"/>
      <c r="B664" s="1050"/>
      <c r="C664" s="1193" t="s">
        <v>2680</v>
      </c>
      <c r="D664" s="1194"/>
      <c r="E664" s="1051">
        <v>3.36</v>
      </c>
      <c r="F664" s="1052"/>
      <c r="G664" s="1053"/>
      <c r="M664" s="1054" t="s">
        <v>2680</v>
      </c>
      <c r="O664" s="1041"/>
    </row>
    <row r="665" spans="1:104">
      <c r="A665" s="1049"/>
      <c r="B665" s="1050"/>
      <c r="C665" s="1193" t="s">
        <v>2681</v>
      </c>
      <c r="D665" s="1194"/>
      <c r="E665" s="1051">
        <v>3.23</v>
      </c>
      <c r="F665" s="1052"/>
      <c r="G665" s="1053"/>
      <c r="M665" s="1054" t="s">
        <v>2681</v>
      </c>
      <c r="O665" s="1041"/>
    </row>
    <row r="666" spans="1:104">
      <c r="A666" s="1049"/>
      <c r="B666" s="1050"/>
      <c r="C666" s="1193" t="s">
        <v>2682</v>
      </c>
      <c r="D666" s="1194"/>
      <c r="E666" s="1051">
        <v>3.04</v>
      </c>
      <c r="F666" s="1052"/>
      <c r="G666" s="1053"/>
      <c r="M666" s="1054" t="s">
        <v>2682</v>
      </c>
      <c r="O666" s="1041"/>
    </row>
    <row r="667" spans="1:104">
      <c r="A667" s="1049"/>
      <c r="B667" s="1050"/>
      <c r="C667" s="1193" t="s">
        <v>2683</v>
      </c>
      <c r="D667" s="1194"/>
      <c r="E667" s="1051">
        <v>6.08</v>
      </c>
      <c r="F667" s="1052"/>
      <c r="G667" s="1053"/>
      <c r="M667" s="1054" t="s">
        <v>2683</v>
      </c>
      <c r="O667" s="1041"/>
    </row>
    <row r="668" spans="1:104">
      <c r="A668" s="1049"/>
      <c r="B668" s="1050"/>
      <c r="C668" s="1193" t="s">
        <v>2684</v>
      </c>
      <c r="D668" s="1194"/>
      <c r="E668" s="1051">
        <v>5</v>
      </c>
      <c r="F668" s="1052"/>
      <c r="G668" s="1053"/>
      <c r="M668" s="1054" t="s">
        <v>2684</v>
      </c>
      <c r="O668" s="1041"/>
    </row>
    <row r="669" spans="1:104">
      <c r="A669" s="1042">
        <v>232</v>
      </c>
      <c r="B669" s="1043" t="s">
        <v>2685</v>
      </c>
      <c r="C669" s="1044" t="s">
        <v>2686</v>
      </c>
      <c r="D669" s="1045" t="s">
        <v>136</v>
      </c>
      <c r="E669" s="1046">
        <v>2.7</v>
      </c>
      <c r="F669" s="1093">
        <v>0</v>
      </c>
      <c r="G669" s="1047">
        <f>E669*F669</f>
        <v>0</v>
      </c>
      <c r="O669" s="1041">
        <v>2</v>
      </c>
      <c r="AA669" s="1019">
        <v>1</v>
      </c>
      <c r="AB669" s="1019">
        <v>7</v>
      </c>
      <c r="AC669" s="1019">
        <v>7</v>
      </c>
      <c r="AZ669" s="1019">
        <v>2</v>
      </c>
      <c r="BA669" s="1019">
        <f>IF(AZ669=1,G669,0)</f>
        <v>0</v>
      </c>
      <c r="BB669" s="1019">
        <f>IF(AZ669=2,G669,0)</f>
        <v>0</v>
      </c>
      <c r="BC669" s="1019">
        <f>IF(AZ669=3,G669,0)</f>
        <v>0</v>
      </c>
      <c r="BD669" s="1019">
        <f>IF(AZ669=4,G669,0)</f>
        <v>0</v>
      </c>
      <c r="BE669" s="1019">
        <f>IF(AZ669=5,G669,0)</f>
        <v>0</v>
      </c>
      <c r="CA669" s="1048">
        <v>1</v>
      </c>
      <c r="CB669" s="1048">
        <v>7</v>
      </c>
      <c r="CZ669" s="1019">
        <v>6.0000000000000002E-5</v>
      </c>
    </row>
    <row r="670" spans="1:104">
      <c r="A670" s="1049"/>
      <c r="B670" s="1050"/>
      <c r="C670" s="1193" t="s">
        <v>2687</v>
      </c>
      <c r="D670" s="1194"/>
      <c r="E670" s="1051">
        <v>2.7</v>
      </c>
      <c r="F670" s="1052"/>
      <c r="G670" s="1053"/>
      <c r="M670" s="1054" t="s">
        <v>2687</v>
      </c>
      <c r="O670" s="1041"/>
    </row>
    <row r="671" spans="1:104" ht="22.5">
      <c r="A671" s="1042">
        <v>233</v>
      </c>
      <c r="B671" s="1043" t="s">
        <v>2688</v>
      </c>
      <c r="C671" s="1044" t="s">
        <v>2689</v>
      </c>
      <c r="D671" s="1045" t="s">
        <v>853</v>
      </c>
      <c r="E671" s="1046">
        <v>5.3324999999999996</v>
      </c>
      <c r="F671" s="1093">
        <v>0</v>
      </c>
      <c r="G671" s="1047">
        <f>E671*F671</f>
        <v>0</v>
      </c>
      <c r="O671" s="1041">
        <v>2</v>
      </c>
      <c r="AA671" s="1019">
        <v>1</v>
      </c>
      <c r="AB671" s="1019">
        <v>7</v>
      </c>
      <c r="AC671" s="1019">
        <v>7</v>
      </c>
      <c r="AZ671" s="1019">
        <v>2</v>
      </c>
      <c r="BA671" s="1019">
        <f>IF(AZ671=1,G671,0)</f>
        <v>0</v>
      </c>
      <c r="BB671" s="1019">
        <f>IF(AZ671=2,G671,0)</f>
        <v>0</v>
      </c>
      <c r="BC671" s="1019">
        <f>IF(AZ671=3,G671,0)</f>
        <v>0</v>
      </c>
      <c r="BD671" s="1019">
        <f>IF(AZ671=4,G671,0)</f>
        <v>0</v>
      </c>
      <c r="BE671" s="1019">
        <f>IF(AZ671=5,G671,0)</f>
        <v>0</v>
      </c>
      <c r="CA671" s="1048">
        <v>1</v>
      </c>
      <c r="CB671" s="1048">
        <v>7</v>
      </c>
      <c r="CZ671" s="1019">
        <v>0</v>
      </c>
    </row>
    <row r="672" spans="1:104">
      <c r="A672" s="1049"/>
      <c r="B672" s="1050"/>
      <c r="C672" s="1193" t="s">
        <v>2690</v>
      </c>
      <c r="D672" s="1194"/>
      <c r="E672" s="1051">
        <v>5.3324999999999996</v>
      </c>
      <c r="F672" s="1052"/>
      <c r="G672" s="1053"/>
      <c r="M672" s="1054" t="s">
        <v>2690</v>
      </c>
      <c r="O672" s="1041"/>
    </row>
    <row r="673" spans="1:104" ht="22.5">
      <c r="A673" s="1042">
        <v>234</v>
      </c>
      <c r="B673" s="1043" t="s">
        <v>2691</v>
      </c>
      <c r="C673" s="1044" t="s">
        <v>2692</v>
      </c>
      <c r="D673" s="1045" t="s">
        <v>853</v>
      </c>
      <c r="E673" s="1046">
        <v>32.201700000000002</v>
      </c>
      <c r="F673" s="1093">
        <v>0</v>
      </c>
      <c r="G673" s="1047">
        <f>E673*F673</f>
        <v>0</v>
      </c>
      <c r="O673" s="1041">
        <v>2</v>
      </c>
      <c r="AA673" s="1019">
        <v>1</v>
      </c>
      <c r="AB673" s="1019">
        <v>7</v>
      </c>
      <c r="AC673" s="1019">
        <v>7</v>
      </c>
      <c r="AZ673" s="1019">
        <v>2</v>
      </c>
      <c r="BA673" s="1019">
        <f>IF(AZ673=1,G673,0)</f>
        <v>0</v>
      </c>
      <c r="BB673" s="1019">
        <f>IF(AZ673=2,G673,0)</f>
        <v>0</v>
      </c>
      <c r="BC673" s="1019">
        <f>IF(AZ673=3,G673,0)</f>
        <v>0</v>
      </c>
      <c r="BD673" s="1019">
        <f>IF(AZ673=4,G673,0)</f>
        <v>0</v>
      </c>
      <c r="BE673" s="1019">
        <f>IF(AZ673=5,G673,0)</f>
        <v>0</v>
      </c>
      <c r="CA673" s="1048">
        <v>1</v>
      </c>
      <c r="CB673" s="1048">
        <v>7</v>
      </c>
      <c r="CZ673" s="1019">
        <v>1.0000000000000001E-5</v>
      </c>
    </row>
    <row r="674" spans="1:104">
      <c r="A674" s="1049"/>
      <c r="B674" s="1050"/>
      <c r="C674" s="1193" t="s">
        <v>2693</v>
      </c>
      <c r="D674" s="1194"/>
      <c r="E674" s="1051">
        <v>3.36</v>
      </c>
      <c r="F674" s="1052"/>
      <c r="G674" s="1053"/>
      <c r="M674" s="1054" t="s">
        <v>2693</v>
      </c>
      <c r="O674" s="1041"/>
    </row>
    <row r="675" spans="1:104">
      <c r="A675" s="1049"/>
      <c r="B675" s="1050"/>
      <c r="C675" s="1193" t="s">
        <v>2694</v>
      </c>
      <c r="D675" s="1194"/>
      <c r="E675" s="1051">
        <v>3.23</v>
      </c>
      <c r="F675" s="1052"/>
      <c r="G675" s="1053"/>
      <c r="M675" s="1054" t="s">
        <v>2694</v>
      </c>
      <c r="O675" s="1041"/>
    </row>
    <row r="676" spans="1:104">
      <c r="A676" s="1049"/>
      <c r="B676" s="1050"/>
      <c r="C676" s="1193" t="s">
        <v>2695</v>
      </c>
      <c r="D676" s="1194"/>
      <c r="E676" s="1051">
        <v>3.04</v>
      </c>
      <c r="F676" s="1052"/>
      <c r="G676" s="1053"/>
      <c r="M676" s="1054" t="s">
        <v>2695</v>
      </c>
      <c r="O676" s="1041"/>
    </row>
    <row r="677" spans="1:104">
      <c r="A677" s="1049"/>
      <c r="B677" s="1050"/>
      <c r="C677" s="1193" t="s">
        <v>2696</v>
      </c>
      <c r="D677" s="1194"/>
      <c r="E677" s="1051">
        <v>5.89</v>
      </c>
      <c r="F677" s="1052"/>
      <c r="G677" s="1053"/>
      <c r="M677" s="1054" t="s">
        <v>2696</v>
      </c>
      <c r="O677" s="1041"/>
    </row>
    <row r="678" spans="1:104">
      <c r="A678" s="1049"/>
      <c r="B678" s="1050"/>
      <c r="C678" s="1193" t="s">
        <v>2697</v>
      </c>
      <c r="D678" s="1194"/>
      <c r="E678" s="1051">
        <v>8.5656999999999996</v>
      </c>
      <c r="F678" s="1052"/>
      <c r="G678" s="1053"/>
      <c r="M678" s="1054" t="s">
        <v>2697</v>
      </c>
      <c r="O678" s="1041"/>
    </row>
    <row r="679" spans="1:104">
      <c r="A679" s="1049"/>
      <c r="B679" s="1050"/>
      <c r="C679" s="1193" t="s">
        <v>2698</v>
      </c>
      <c r="D679" s="1194"/>
      <c r="E679" s="1051">
        <v>4.7460000000000004</v>
      </c>
      <c r="F679" s="1052"/>
      <c r="G679" s="1053"/>
      <c r="M679" s="1054" t="s">
        <v>2698</v>
      </c>
      <c r="O679" s="1041"/>
    </row>
    <row r="680" spans="1:104">
      <c r="A680" s="1049"/>
      <c r="B680" s="1050"/>
      <c r="C680" s="1193" t="s">
        <v>2699</v>
      </c>
      <c r="D680" s="1194"/>
      <c r="E680" s="1051">
        <v>3.37</v>
      </c>
      <c r="F680" s="1052"/>
      <c r="G680" s="1053"/>
      <c r="M680" s="1054" t="s">
        <v>2699</v>
      </c>
      <c r="O680" s="1041"/>
    </row>
    <row r="681" spans="1:104" ht="22.5">
      <c r="A681" s="1042">
        <v>235</v>
      </c>
      <c r="B681" s="1043" t="s">
        <v>2700</v>
      </c>
      <c r="C681" s="1044" t="s">
        <v>2701</v>
      </c>
      <c r="D681" s="1045" t="s">
        <v>853</v>
      </c>
      <c r="E681" s="1046">
        <v>12</v>
      </c>
      <c r="F681" s="1093">
        <v>0</v>
      </c>
      <c r="G681" s="1047">
        <f>E681*F681</f>
        <v>0</v>
      </c>
      <c r="O681" s="1041">
        <v>2</v>
      </c>
      <c r="AA681" s="1019">
        <v>1</v>
      </c>
      <c r="AB681" s="1019">
        <v>7</v>
      </c>
      <c r="AC681" s="1019">
        <v>7</v>
      </c>
      <c r="AZ681" s="1019">
        <v>2</v>
      </c>
      <c r="BA681" s="1019">
        <f>IF(AZ681=1,G681,0)</f>
        <v>0</v>
      </c>
      <c r="BB681" s="1019">
        <f>IF(AZ681=2,G681,0)</f>
        <v>0</v>
      </c>
      <c r="BC681" s="1019">
        <f>IF(AZ681=3,G681,0)</f>
        <v>0</v>
      </c>
      <c r="BD681" s="1019">
        <f>IF(AZ681=4,G681,0)</f>
        <v>0</v>
      </c>
      <c r="BE681" s="1019">
        <f>IF(AZ681=5,G681,0)</f>
        <v>0</v>
      </c>
      <c r="CA681" s="1048">
        <v>1</v>
      </c>
      <c r="CB681" s="1048">
        <v>7</v>
      </c>
      <c r="CZ681" s="1019">
        <v>0</v>
      </c>
    </row>
    <row r="682" spans="1:104">
      <c r="A682" s="1049"/>
      <c r="B682" s="1050"/>
      <c r="C682" s="1193" t="s">
        <v>2702</v>
      </c>
      <c r="D682" s="1194"/>
      <c r="E682" s="1051">
        <v>12</v>
      </c>
      <c r="F682" s="1052"/>
      <c r="G682" s="1053"/>
      <c r="M682" s="1054" t="s">
        <v>2702</v>
      </c>
      <c r="O682" s="1041"/>
    </row>
    <row r="683" spans="1:104" ht="22.5">
      <c r="A683" s="1042">
        <v>236</v>
      </c>
      <c r="B683" s="1043" t="s">
        <v>2703</v>
      </c>
      <c r="C683" s="1044" t="s">
        <v>2704</v>
      </c>
      <c r="D683" s="1045" t="s">
        <v>659</v>
      </c>
      <c r="E683" s="1046">
        <v>9352</v>
      </c>
      <c r="F683" s="1093">
        <v>0</v>
      </c>
      <c r="G683" s="1047">
        <f>E683*F683</f>
        <v>0</v>
      </c>
      <c r="O683" s="1041">
        <v>2</v>
      </c>
      <c r="AA683" s="1019">
        <v>1</v>
      </c>
      <c r="AB683" s="1019">
        <v>7</v>
      </c>
      <c r="AC683" s="1019">
        <v>7</v>
      </c>
      <c r="AZ683" s="1019">
        <v>2</v>
      </c>
      <c r="BA683" s="1019">
        <f>IF(AZ683=1,G683,0)</f>
        <v>0</v>
      </c>
      <c r="BB683" s="1019">
        <f>IF(AZ683=2,G683,0)</f>
        <v>0</v>
      </c>
      <c r="BC683" s="1019">
        <f>IF(AZ683=3,G683,0)</f>
        <v>0</v>
      </c>
      <c r="BD683" s="1019">
        <f>IF(AZ683=4,G683,0)</f>
        <v>0</v>
      </c>
      <c r="BE683" s="1019">
        <f>IF(AZ683=5,G683,0)</f>
        <v>0</v>
      </c>
      <c r="CA683" s="1048">
        <v>1</v>
      </c>
      <c r="CB683" s="1048">
        <v>7</v>
      </c>
      <c r="CZ683" s="1019">
        <v>5.0000000000000002E-5</v>
      </c>
    </row>
    <row r="684" spans="1:104" ht="22.5">
      <c r="A684" s="1042">
        <v>237</v>
      </c>
      <c r="B684" s="1043" t="s">
        <v>2705</v>
      </c>
      <c r="C684" s="1044" t="s">
        <v>2706</v>
      </c>
      <c r="D684" s="1045" t="s">
        <v>659</v>
      </c>
      <c r="E684" s="1046">
        <v>5316.27</v>
      </c>
      <c r="F684" s="1093">
        <v>0</v>
      </c>
      <c r="G684" s="1047">
        <f>E684*F684</f>
        <v>0</v>
      </c>
      <c r="O684" s="1041">
        <v>2</v>
      </c>
      <c r="AA684" s="1019">
        <v>1</v>
      </c>
      <c r="AB684" s="1019">
        <v>0</v>
      </c>
      <c r="AC684" s="1019">
        <v>0</v>
      </c>
      <c r="AZ684" s="1019">
        <v>2</v>
      </c>
      <c r="BA684" s="1019">
        <f>IF(AZ684=1,G684,0)</f>
        <v>0</v>
      </c>
      <c r="BB684" s="1019">
        <f>IF(AZ684=2,G684,0)</f>
        <v>0</v>
      </c>
      <c r="BC684" s="1019">
        <f>IF(AZ684=3,G684,0)</f>
        <v>0</v>
      </c>
      <c r="BD684" s="1019">
        <f>IF(AZ684=4,G684,0)</f>
        <v>0</v>
      </c>
      <c r="BE684" s="1019">
        <f>IF(AZ684=5,G684,0)</f>
        <v>0</v>
      </c>
      <c r="CA684" s="1048">
        <v>1</v>
      </c>
      <c r="CB684" s="1048">
        <v>0</v>
      </c>
      <c r="CZ684" s="1019">
        <v>5.0000000000000002E-5</v>
      </c>
    </row>
    <row r="685" spans="1:104">
      <c r="A685" s="1049"/>
      <c r="B685" s="1050"/>
      <c r="C685" s="1193" t="s">
        <v>2707</v>
      </c>
      <c r="D685" s="1194"/>
      <c r="E685" s="1051">
        <v>2706.55</v>
      </c>
      <c r="F685" s="1052"/>
      <c r="G685" s="1053"/>
      <c r="M685" s="1054" t="s">
        <v>2707</v>
      </c>
      <c r="O685" s="1041"/>
    </row>
    <row r="686" spans="1:104">
      <c r="A686" s="1049"/>
      <c r="B686" s="1050"/>
      <c r="C686" s="1193" t="s">
        <v>2708</v>
      </c>
      <c r="D686" s="1194"/>
      <c r="E686" s="1051">
        <v>1590.42</v>
      </c>
      <c r="F686" s="1052"/>
      <c r="G686" s="1053"/>
      <c r="M686" s="1054" t="s">
        <v>2708</v>
      </c>
      <c r="O686" s="1041"/>
    </row>
    <row r="687" spans="1:104">
      <c r="A687" s="1049"/>
      <c r="B687" s="1050"/>
      <c r="C687" s="1193" t="s">
        <v>2709</v>
      </c>
      <c r="D687" s="1194"/>
      <c r="E687" s="1051">
        <v>180</v>
      </c>
      <c r="F687" s="1052"/>
      <c r="G687" s="1053"/>
      <c r="M687" s="1054" t="s">
        <v>2709</v>
      </c>
      <c r="O687" s="1041"/>
    </row>
    <row r="688" spans="1:104">
      <c r="A688" s="1049"/>
      <c r="B688" s="1050"/>
      <c r="C688" s="1193" t="s">
        <v>2710</v>
      </c>
      <c r="D688" s="1194"/>
      <c r="E688" s="1051">
        <v>78</v>
      </c>
      <c r="F688" s="1052"/>
      <c r="G688" s="1053"/>
      <c r="M688" s="1054" t="s">
        <v>2710</v>
      </c>
      <c r="O688" s="1041"/>
    </row>
    <row r="689" spans="1:104">
      <c r="A689" s="1049"/>
      <c r="B689" s="1050"/>
      <c r="C689" s="1193" t="s">
        <v>2711</v>
      </c>
      <c r="D689" s="1194"/>
      <c r="E689" s="1051">
        <v>761.3</v>
      </c>
      <c r="F689" s="1052"/>
      <c r="G689" s="1053"/>
      <c r="M689" s="1054" t="s">
        <v>2711</v>
      </c>
      <c r="O689" s="1041"/>
    </row>
    <row r="690" spans="1:104">
      <c r="A690" s="1042">
        <v>238</v>
      </c>
      <c r="B690" s="1043" t="s">
        <v>2712</v>
      </c>
      <c r="C690" s="1044" t="s">
        <v>2713</v>
      </c>
      <c r="D690" s="1045" t="s">
        <v>136</v>
      </c>
      <c r="E690" s="1046">
        <v>14.135</v>
      </c>
      <c r="F690" s="1093">
        <v>0</v>
      </c>
      <c r="G690" s="1047">
        <f>E690*F690</f>
        <v>0</v>
      </c>
      <c r="O690" s="1041">
        <v>2</v>
      </c>
      <c r="AA690" s="1019">
        <v>2</v>
      </c>
      <c r="AB690" s="1019">
        <v>7</v>
      </c>
      <c r="AC690" s="1019">
        <v>7</v>
      </c>
      <c r="AZ690" s="1019">
        <v>2</v>
      </c>
      <c r="BA690" s="1019">
        <f>IF(AZ690=1,G690,0)</f>
        <v>0</v>
      </c>
      <c r="BB690" s="1019">
        <f>IF(AZ690=2,G690,0)</f>
        <v>0</v>
      </c>
      <c r="BC690" s="1019">
        <f>IF(AZ690=3,G690,0)</f>
        <v>0</v>
      </c>
      <c r="BD690" s="1019">
        <f>IF(AZ690=4,G690,0)</f>
        <v>0</v>
      </c>
      <c r="BE690" s="1019">
        <f>IF(AZ690=5,G690,0)</f>
        <v>0</v>
      </c>
      <c r="CA690" s="1048">
        <v>2</v>
      </c>
      <c r="CB690" s="1048">
        <v>7</v>
      </c>
      <c r="CZ690" s="1019">
        <v>2.513E-2</v>
      </c>
    </row>
    <row r="691" spans="1:104">
      <c r="A691" s="1049"/>
      <c r="B691" s="1050"/>
      <c r="C691" s="1193" t="s">
        <v>2714</v>
      </c>
      <c r="D691" s="1194"/>
      <c r="E691" s="1051">
        <v>9.6</v>
      </c>
      <c r="F691" s="1052"/>
      <c r="G691" s="1053"/>
      <c r="M691" s="1054" t="s">
        <v>2714</v>
      </c>
      <c r="O691" s="1041"/>
    </row>
    <row r="692" spans="1:104">
      <c r="A692" s="1049"/>
      <c r="B692" s="1050"/>
      <c r="C692" s="1193" t="s">
        <v>2715</v>
      </c>
      <c r="D692" s="1194"/>
      <c r="E692" s="1051">
        <v>1.0149999999999999</v>
      </c>
      <c r="F692" s="1052"/>
      <c r="G692" s="1053"/>
      <c r="M692" s="1054" t="s">
        <v>2715</v>
      </c>
      <c r="O692" s="1041"/>
    </row>
    <row r="693" spans="1:104">
      <c r="A693" s="1049"/>
      <c r="B693" s="1050"/>
      <c r="C693" s="1193" t="s">
        <v>2716</v>
      </c>
      <c r="D693" s="1194"/>
      <c r="E693" s="1051">
        <v>3.52</v>
      </c>
      <c r="F693" s="1052"/>
      <c r="G693" s="1053"/>
      <c r="M693" s="1054" t="s">
        <v>2716</v>
      </c>
      <c r="O693" s="1041"/>
    </row>
    <row r="694" spans="1:104" ht="22.5">
      <c r="A694" s="1042">
        <v>239</v>
      </c>
      <c r="B694" s="1043" t="s">
        <v>2717</v>
      </c>
      <c r="C694" s="1044" t="s">
        <v>2718</v>
      </c>
      <c r="D694" s="1045" t="s">
        <v>114</v>
      </c>
      <c r="E694" s="1046">
        <v>4</v>
      </c>
      <c r="F694" s="1093">
        <v>0</v>
      </c>
      <c r="G694" s="1047">
        <f>E694*F694</f>
        <v>0</v>
      </c>
      <c r="O694" s="1041">
        <v>2</v>
      </c>
      <c r="AA694" s="1019">
        <v>12</v>
      </c>
      <c r="AB694" s="1019">
        <v>0</v>
      </c>
      <c r="AC694" s="1019">
        <v>158</v>
      </c>
      <c r="AZ694" s="1019">
        <v>2</v>
      </c>
      <c r="BA694" s="1019">
        <f>IF(AZ694=1,G694,0)</f>
        <v>0</v>
      </c>
      <c r="BB694" s="1019">
        <f>IF(AZ694=2,G694,0)</f>
        <v>0</v>
      </c>
      <c r="BC694" s="1019">
        <f>IF(AZ694=3,G694,0)</f>
        <v>0</v>
      </c>
      <c r="BD694" s="1019">
        <f>IF(AZ694=4,G694,0)</f>
        <v>0</v>
      </c>
      <c r="BE694" s="1019">
        <f>IF(AZ694=5,G694,0)</f>
        <v>0</v>
      </c>
      <c r="CA694" s="1048">
        <v>12</v>
      </c>
      <c r="CB694" s="1048">
        <v>0</v>
      </c>
      <c r="CZ694" s="1019">
        <v>0</v>
      </c>
    </row>
    <row r="695" spans="1:104">
      <c r="A695" s="1049"/>
      <c r="B695" s="1050"/>
      <c r="C695" s="1193" t="s">
        <v>2719</v>
      </c>
      <c r="D695" s="1194"/>
      <c r="E695" s="1051">
        <v>1</v>
      </c>
      <c r="F695" s="1052"/>
      <c r="G695" s="1053"/>
      <c r="M695" s="1054" t="s">
        <v>2719</v>
      </c>
      <c r="O695" s="1041"/>
    </row>
    <row r="696" spans="1:104">
      <c r="A696" s="1049"/>
      <c r="B696" s="1050"/>
      <c r="C696" s="1193" t="s">
        <v>2720</v>
      </c>
      <c r="D696" s="1194"/>
      <c r="E696" s="1051">
        <v>3</v>
      </c>
      <c r="F696" s="1052"/>
      <c r="G696" s="1053"/>
      <c r="M696" s="1054" t="s">
        <v>2720</v>
      </c>
      <c r="O696" s="1041"/>
    </row>
    <row r="697" spans="1:104">
      <c r="A697" s="1042">
        <v>240</v>
      </c>
      <c r="B697" s="1043" t="s">
        <v>2721</v>
      </c>
      <c r="C697" s="1044" t="s">
        <v>2722</v>
      </c>
      <c r="D697" s="1045" t="s">
        <v>114</v>
      </c>
      <c r="E697" s="1046">
        <v>26</v>
      </c>
      <c r="F697" s="1093">
        <v>0</v>
      </c>
      <c r="G697" s="1047">
        <f>E697*F697</f>
        <v>0</v>
      </c>
      <c r="O697" s="1041">
        <v>2</v>
      </c>
      <c r="AA697" s="1019">
        <v>12</v>
      </c>
      <c r="AB697" s="1019">
        <v>0</v>
      </c>
      <c r="AC697" s="1019">
        <v>19</v>
      </c>
      <c r="AZ697" s="1019">
        <v>2</v>
      </c>
      <c r="BA697" s="1019">
        <f>IF(AZ697=1,G697,0)</f>
        <v>0</v>
      </c>
      <c r="BB697" s="1019">
        <f>IF(AZ697=2,G697,0)</f>
        <v>0</v>
      </c>
      <c r="BC697" s="1019">
        <f>IF(AZ697=3,G697,0)</f>
        <v>0</v>
      </c>
      <c r="BD697" s="1019">
        <f>IF(AZ697=4,G697,0)</f>
        <v>0</v>
      </c>
      <c r="BE697" s="1019">
        <f>IF(AZ697=5,G697,0)</f>
        <v>0</v>
      </c>
      <c r="CA697" s="1048">
        <v>12</v>
      </c>
      <c r="CB697" s="1048">
        <v>0</v>
      </c>
      <c r="CZ697" s="1019">
        <v>0</v>
      </c>
    </row>
    <row r="698" spans="1:104">
      <c r="A698" s="1049"/>
      <c r="B698" s="1050"/>
      <c r="C698" s="1193" t="s">
        <v>2723</v>
      </c>
      <c r="D698" s="1194"/>
      <c r="E698" s="1051">
        <v>26</v>
      </c>
      <c r="F698" s="1052"/>
      <c r="G698" s="1053"/>
      <c r="M698" s="1054" t="s">
        <v>2723</v>
      </c>
      <c r="O698" s="1041"/>
    </row>
    <row r="699" spans="1:104">
      <c r="A699" s="1042">
        <v>241</v>
      </c>
      <c r="B699" s="1043" t="s">
        <v>2724</v>
      </c>
      <c r="C699" s="1044" t="s">
        <v>2725</v>
      </c>
      <c r="D699" s="1045" t="s">
        <v>853</v>
      </c>
      <c r="E699" s="1046">
        <v>1.6274999999999999</v>
      </c>
      <c r="F699" s="1093">
        <v>0</v>
      </c>
      <c r="G699" s="1047">
        <f>E699*F699</f>
        <v>0</v>
      </c>
      <c r="O699" s="1041">
        <v>2</v>
      </c>
      <c r="AA699" s="1019">
        <v>12</v>
      </c>
      <c r="AB699" s="1019">
        <v>0</v>
      </c>
      <c r="AC699" s="1019">
        <v>196</v>
      </c>
      <c r="AZ699" s="1019">
        <v>2</v>
      </c>
      <c r="BA699" s="1019">
        <f>IF(AZ699=1,G699,0)</f>
        <v>0</v>
      </c>
      <c r="BB699" s="1019">
        <f>IF(AZ699=2,G699,0)</f>
        <v>0</v>
      </c>
      <c r="BC699" s="1019">
        <f>IF(AZ699=3,G699,0)</f>
        <v>0</v>
      </c>
      <c r="BD699" s="1019">
        <f>IF(AZ699=4,G699,0)</f>
        <v>0</v>
      </c>
      <c r="BE699" s="1019">
        <f>IF(AZ699=5,G699,0)</f>
        <v>0</v>
      </c>
      <c r="CA699" s="1048">
        <v>12</v>
      </c>
      <c r="CB699" s="1048">
        <v>0</v>
      </c>
      <c r="CZ699" s="1019">
        <v>0</v>
      </c>
    </row>
    <row r="700" spans="1:104">
      <c r="A700" s="1049"/>
      <c r="B700" s="1050"/>
      <c r="C700" s="1193" t="s">
        <v>2726</v>
      </c>
      <c r="D700" s="1194"/>
      <c r="E700" s="1051">
        <v>0.20250000000000001</v>
      </c>
      <c r="F700" s="1052"/>
      <c r="G700" s="1053"/>
      <c r="M700" s="1054" t="s">
        <v>2726</v>
      </c>
      <c r="O700" s="1041"/>
    </row>
    <row r="701" spans="1:104">
      <c r="A701" s="1049"/>
      <c r="B701" s="1050"/>
      <c r="C701" s="1193" t="s">
        <v>2727</v>
      </c>
      <c r="D701" s="1194"/>
      <c r="E701" s="1051">
        <v>1.425</v>
      </c>
      <c r="F701" s="1052"/>
      <c r="G701" s="1053"/>
      <c r="M701" s="1054" t="s">
        <v>2727</v>
      </c>
      <c r="O701" s="1041"/>
    </row>
    <row r="702" spans="1:104" ht="22.5">
      <c r="A702" s="1042">
        <v>242</v>
      </c>
      <c r="B702" s="1043" t="s">
        <v>2728</v>
      </c>
      <c r="C702" s="1044" t="s">
        <v>2729</v>
      </c>
      <c r="D702" s="1045" t="s">
        <v>466</v>
      </c>
      <c r="E702" s="1046">
        <v>55</v>
      </c>
      <c r="F702" s="1093">
        <v>0</v>
      </c>
      <c r="G702" s="1047">
        <f>E702*F702</f>
        <v>0</v>
      </c>
      <c r="O702" s="1041">
        <v>2</v>
      </c>
      <c r="AA702" s="1019">
        <v>12</v>
      </c>
      <c r="AB702" s="1019">
        <v>0</v>
      </c>
      <c r="AC702" s="1019">
        <v>197</v>
      </c>
      <c r="AZ702" s="1019">
        <v>2</v>
      </c>
      <c r="BA702" s="1019">
        <f>IF(AZ702=1,G702,0)</f>
        <v>0</v>
      </c>
      <c r="BB702" s="1019">
        <f>IF(AZ702=2,G702,0)</f>
        <v>0</v>
      </c>
      <c r="BC702" s="1019">
        <f>IF(AZ702=3,G702,0)</f>
        <v>0</v>
      </c>
      <c r="BD702" s="1019">
        <f>IF(AZ702=4,G702,0)</f>
        <v>0</v>
      </c>
      <c r="BE702" s="1019">
        <f>IF(AZ702=5,G702,0)</f>
        <v>0</v>
      </c>
      <c r="CA702" s="1048">
        <v>12</v>
      </c>
      <c r="CB702" s="1048">
        <v>0</v>
      </c>
      <c r="CZ702" s="1019">
        <v>0</v>
      </c>
    </row>
    <row r="703" spans="1:104">
      <c r="A703" s="1049"/>
      <c r="B703" s="1050"/>
      <c r="C703" s="1193" t="s">
        <v>2730</v>
      </c>
      <c r="D703" s="1194"/>
      <c r="E703" s="1051">
        <v>55</v>
      </c>
      <c r="F703" s="1052"/>
      <c r="G703" s="1053"/>
      <c r="M703" s="1054" t="s">
        <v>2730</v>
      </c>
      <c r="O703" s="1041"/>
    </row>
    <row r="704" spans="1:104">
      <c r="A704" s="1042">
        <v>243</v>
      </c>
      <c r="B704" s="1043" t="s">
        <v>2731</v>
      </c>
      <c r="C704" s="1044" t="s">
        <v>2732</v>
      </c>
      <c r="D704" s="1045" t="s">
        <v>853</v>
      </c>
      <c r="E704" s="1046">
        <v>25</v>
      </c>
      <c r="F704" s="1093">
        <v>0</v>
      </c>
      <c r="G704" s="1047">
        <f>E704*F704</f>
        <v>0</v>
      </c>
      <c r="O704" s="1041">
        <v>2</v>
      </c>
      <c r="AA704" s="1019">
        <v>12</v>
      </c>
      <c r="AB704" s="1019">
        <v>0</v>
      </c>
      <c r="AC704" s="1019">
        <v>198</v>
      </c>
      <c r="AZ704" s="1019">
        <v>2</v>
      </c>
      <c r="BA704" s="1019">
        <f>IF(AZ704=1,G704,0)</f>
        <v>0</v>
      </c>
      <c r="BB704" s="1019">
        <f>IF(AZ704=2,G704,0)</f>
        <v>0</v>
      </c>
      <c r="BC704" s="1019">
        <f>IF(AZ704=3,G704,0)</f>
        <v>0</v>
      </c>
      <c r="BD704" s="1019">
        <f>IF(AZ704=4,G704,0)</f>
        <v>0</v>
      </c>
      <c r="BE704" s="1019">
        <f>IF(AZ704=5,G704,0)</f>
        <v>0</v>
      </c>
      <c r="CA704" s="1048">
        <v>12</v>
      </c>
      <c r="CB704" s="1048">
        <v>0</v>
      </c>
      <c r="CZ704" s="1019">
        <v>6.0000000000000002E-5</v>
      </c>
    </row>
    <row r="705" spans="1:104">
      <c r="A705" s="1049"/>
      <c r="B705" s="1050"/>
      <c r="C705" s="1193" t="s">
        <v>2733</v>
      </c>
      <c r="D705" s="1194"/>
      <c r="E705" s="1051">
        <v>25</v>
      </c>
      <c r="F705" s="1052"/>
      <c r="G705" s="1053"/>
      <c r="M705" s="1054" t="s">
        <v>2733</v>
      </c>
      <c r="O705" s="1041"/>
    </row>
    <row r="706" spans="1:104" ht="22.5">
      <c r="A706" s="1042">
        <v>244</v>
      </c>
      <c r="B706" s="1043" t="s">
        <v>2734</v>
      </c>
      <c r="C706" s="1044" t="s">
        <v>2735</v>
      </c>
      <c r="D706" s="1045" t="s">
        <v>114</v>
      </c>
      <c r="E706" s="1046">
        <v>2</v>
      </c>
      <c r="F706" s="1093">
        <v>0</v>
      </c>
      <c r="G706" s="1047">
        <f>E706*F706</f>
        <v>0</v>
      </c>
      <c r="O706" s="1041">
        <v>2</v>
      </c>
      <c r="AA706" s="1019">
        <v>12</v>
      </c>
      <c r="AB706" s="1019">
        <v>0</v>
      </c>
      <c r="AC706" s="1019">
        <v>199</v>
      </c>
      <c r="AZ706" s="1019">
        <v>2</v>
      </c>
      <c r="BA706" s="1019">
        <f>IF(AZ706=1,G706,0)</f>
        <v>0</v>
      </c>
      <c r="BB706" s="1019">
        <f>IF(AZ706=2,G706,0)</f>
        <v>0</v>
      </c>
      <c r="BC706" s="1019">
        <f>IF(AZ706=3,G706,0)</f>
        <v>0</v>
      </c>
      <c r="BD706" s="1019">
        <f>IF(AZ706=4,G706,0)</f>
        <v>0</v>
      </c>
      <c r="BE706" s="1019">
        <f>IF(AZ706=5,G706,0)</f>
        <v>0</v>
      </c>
      <c r="CA706" s="1048">
        <v>12</v>
      </c>
      <c r="CB706" s="1048">
        <v>0</v>
      </c>
      <c r="CZ706" s="1019">
        <v>0</v>
      </c>
    </row>
    <row r="707" spans="1:104">
      <c r="A707" s="1049"/>
      <c r="B707" s="1050"/>
      <c r="C707" s="1193" t="s">
        <v>2736</v>
      </c>
      <c r="D707" s="1194"/>
      <c r="E707" s="1051">
        <v>2</v>
      </c>
      <c r="F707" s="1052"/>
      <c r="G707" s="1053"/>
      <c r="M707" s="1054" t="s">
        <v>2736</v>
      </c>
      <c r="O707" s="1041"/>
    </row>
    <row r="708" spans="1:104">
      <c r="A708" s="1042">
        <v>245</v>
      </c>
      <c r="B708" s="1043" t="s">
        <v>2737</v>
      </c>
      <c r="C708" s="1044" t="s">
        <v>2738</v>
      </c>
      <c r="D708" s="1045" t="s">
        <v>466</v>
      </c>
      <c r="E708" s="1046">
        <v>1</v>
      </c>
      <c r="F708" s="1093">
        <v>0</v>
      </c>
      <c r="G708" s="1047">
        <f>E708*F708</f>
        <v>0</v>
      </c>
      <c r="O708" s="1041">
        <v>2</v>
      </c>
      <c r="AA708" s="1019">
        <v>12</v>
      </c>
      <c r="AB708" s="1019">
        <v>0</v>
      </c>
      <c r="AC708" s="1019">
        <v>200</v>
      </c>
      <c r="AZ708" s="1019">
        <v>2</v>
      </c>
      <c r="BA708" s="1019">
        <f>IF(AZ708=1,G708,0)</f>
        <v>0</v>
      </c>
      <c r="BB708" s="1019">
        <f>IF(AZ708=2,G708,0)</f>
        <v>0</v>
      </c>
      <c r="BC708" s="1019">
        <f>IF(AZ708=3,G708,0)</f>
        <v>0</v>
      </c>
      <c r="BD708" s="1019">
        <f>IF(AZ708=4,G708,0)</f>
        <v>0</v>
      </c>
      <c r="BE708" s="1019">
        <f>IF(AZ708=5,G708,0)</f>
        <v>0</v>
      </c>
      <c r="CA708" s="1048">
        <v>12</v>
      </c>
      <c r="CB708" s="1048">
        <v>0</v>
      </c>
      <c r="CZ708" s="1019">
        <v>0.08</v>
      </c>
    </row>
    <row r="709" spans="1:104">
      <c r="A709" s="1049"/>
      <c r="B709" s="1050"/>
      <c r="C709" s="1193" t="s">
        <v>2739</v>
      </c>
      <c r="D709" s="1194"/>
      <c r="E709" s="1051">
        <v>1</v>
      </c>
      <c r="F709" s="1052"/>
      <c r="G709" s="1053"/>
      <c r="M709" s="1054" t="s">
        <v>2739</v>
      </c>
      <c r="O709" s="1041"/>
    </row>
    <row r="710" spans="1:104">
      <c r="A710" s="1049"/>
      <c r="B710" s="1050"/>
      <c r="C710" s="1193" t="s">
        <v>2740</v>
      </c>
      <c r="D710" s="1194"/>
      <c r="E710" s="1051">
        <v>0</v>
      </c>
      <c r="F710" s="1052"/>
      <c r="G710" s="1053"/>
      <c r="M710" s="1054" t="s">
        <v>2740</v>
      </c>
      <c r="O710" s="1041"/>
    </row>
    <row r="711" spans="1:104">
      <c r="A711" s="1042">
        <v>246</v>
      </c>
      <c r="B711" s="1043" t="s">
        <v>2741</v>
      </c>
      <c r="C711" s="1044" t="s">
        <v>2742</v>
      </c>
      <c r="D711" s="1045" t="s">
        <v>114</v>
      </c>
      <c r="E711" s="1046">
        <v>1</v>
      </c>
      <c r="F711" s="1093">
        <v>0</v>
      </c>
      <c r="G711" s="1047">
        <f>E711*F711</f>
        <v>0</v>
      </c>
      <c r="O711" s="1041">
        <v>2</v>
      </c>
      <c r="AA711" s="1019">
        <v>12</v>
      </c>
      <c r="AB711" s="1019">
        <v>0</v>
      </c>
      <c r="AC711" s="1019">
        <v>218</v>
      </c>
      <c r="AZ711" s="1019">
        <v>2</v>
      </c>
      <c r="BA711" s="1019">
        <f>IF(AZ711=1,G711,0)</f>
        <v>0</v>
      </c>
      <c r="BB711" s="1019">
        <f>IF(AZ711=2,G711,0)</f>
        <v>0</v>
      </c>
      <c r="BC711" s="1019">
        <f>IF(AZ711=3,G711,0)</f>
        <v>0</v>
      </c>
      <c r="BD711" s="1019">
        <f>IF(AZ711=4,G711,0)</f>
        <v>0</v>
      </c>
      <c r="BE711" s="1019">
        <f>IF(AZ711=5,G711,0)</f>
        <v>0</v>
      </c>
      <c r="CA711" s="1048">
        <v>12</v>
      </c>
      <c r="CB711" s="1048">
        <v>0</v>
      </c>
      <c r="CZ711" s="1019">
        <v>0</v>
      </c>
    </row>
    <row r="712" spans="1:104">
      <c r="A712" s="1049"/>
      <c r="B712" s="1050"/>
      <c r="C712" s="1193" t="s">
        <v>2743</v>
      </c>
      <c r="D712" s="1194"/>
      <c r="E712" s="1051">
        <v>1</v>
      </c>
      <c r="F712" s="1052"/>
      <c r="G712" s="1053"/>
      <c r="M712" s="1054" t="s">
        <v>2743</v>
      </c>
      <c r="O712" s="1041"/>
    </row>
    <row r="713" spans="1:104">
      <c r="A713" s="1042">
        <v>247</v>
      </c>
      <c r="B713" s="1043" t="s">
        <v>2744</v>
      </c>
      <c r="C713" s="1044" t="s">
        <v>2745</v>
      </c>
      <c r="D713" s="1045" t="s">
        <v>114</v>
      </c>
      <c r="E713" s="1046">
        <v>1</v>
      </c>
      <c r="F713" s="1093">
        <v>0</v>
      </c>
      <c r="G713" s="1047">
        <f>E713*F713</f>
        <v>0</v>
      </c>
      <c r="O713" s="1041">
        <v>2</v>
      </c>
      <c r="AA713" s="1019">
        <v>12</v>
      </c>
      <c r="AB713" s="1019">
        <v>0</v>
      </c>
      <c r="AC713" s="1019">
        <v>232</v>
      </c>
      <c r="AZ713" s="1019">
        <v>2</v>
      </c>
      <c r="BA713" s="1019">
        <f>IF(AZ713=1,G713,0)</f>
        <v>0</v>
      </c>
      <c r="BB713" s="1019">
        <f>IF(AZ713=2,G713,0)</f>
        <v>0</v>
      </c>
      <c r="BC713" s="1019">
        <f>IF(AZ713=3,G713,0)</f>
        <v>0</v>
      </c>
      <c r="BD713" s="1019">
        <f>IF(AZ713=4,G713,0)</f>
        <v>0</v>
      </c>
      <c r="BE713" s="1019">
        <f>IF(AZ713=5,G713,0)</f>
        <v>0</v>
      </c>
      <c r="CA713" s="1048">
        <v>12</v>
      </c>
      <c r="CB713" s="1048">
        <v>0</v>
      </c>
      <c r="CZ713" s="1019">
        <v>0</v>
      </c>
    </row>
    <row r="714" spans="1:104">
      <c r="A714" s="1049"/>
      <c r="B714" s="1050"/>
      <c r="C714" s="1193" t="s">
        <v>2746</v>
      </c>
      <c r="D714" s="1194"/>
      <c r="E714" s="1051">
        <v>1</v>
      </c>
      <c r="F714" s="1052"/>
      <c r="G714" s="1053"/>
      <c r="M714" s="1054" t="s">
        <v>2746</v>
      </c>
      <c r="O714" s="1041"/>
    </row>
    <row r="715" spans="1:104">
      <c r="A715" s="1042">
        <v>248</v>
      </c>
      <c r="B715" s="1043" t="s">
        <v>2747</v>
      </c>
      <c r="C715" s="1044" t="s">
        <v>2748</v>
      </c>
      <c r="D715" s="1045" t="s">
        <v>114</v>
      </c>
      <c r="E715" s="1046">
        <v>1</v>
      </c>
      <c r="F715" s="1093">
        <v>0</v>
      </c>
      <c r="G715" s="1047">
        <f>E715*F715</f>
        <v>0</v>
      </c>
      <c r="O715" s="1041">
        <v>2</v>
      </c>
      <c r="AA715" s="1019">
        <v>12</v>
      </c>
      <c r="AB715" s="1019">
        <v>0</v>
      </c>
      <c r="AC715" s="1019">
        <v>220</v>
      </c>
      <c r="AZ715" s="1019">
        <v>2</v>
      </c>
      <c r="BA715" s="1019">
        <f>IF(AZ715=1,G715,0)</f>
        <v>0</v>
      </c>
      <c r="BB715" s="1019">
        <f>IF(AZ715=2,G715,0)</f>
        <v>0</v>
      </c>
      <c r="BC715" s="1019">
        <f>IF(AZ715=3,G715,0)</f>
        <v>0</v>
      </c>
      <c r="BD715" s="1019">
        <f>IF(AZ715=4,G715,0)</f>
        <v>0</v>
      </c>
      <c r="BE715" s="1019">
        <f>IF(AZ715=5,G715,0)</f>
        <v>0</v>
      </c>
      <c r="CA715" s="1048">
        <v>12</v>
      </c>
      <c r="CB715" s="1048">
        <v>0</v>
      </c>
      <c r="CZ715" s="1019">
        <v>0</v>
      </c>
    </row>
    <row r="716" spans="1:104">
      <c r="A716" s="1049"/>
      <c r="B716" s="1050"/>
      <c r="C716" s="1193" t="s">
        <v>2749</v>
      </c>
      <c r="D716" s="1194"/>
      <c r="E716" s="1051">
        <v>1</v>
      </c>
      <c r="F716" s="1052"/>
      <c r="G716" s="1053"/>
      <c r="M716" s="1054" t="s">
        <v>2749</v>
      </c>
      <c r="O716" s="1041"/>
    </row>
    <row r="717" spans="1:104">
      <c r="A717" s="1042">
        <v>249</v>
      </c>
      <c r="B717" s="1043" t="s">
        <v>2750</v>
      </c>
      <c r="C717" s="1044" t="s">
        <v>2751</v>
      </c>
      <c r="D717" s="1045" t="s">
        <v>114</v>
      </c>
      <c r="E717" s="1046">
        <v>1</v>
      </c>
      <c r="F717" s="1093">
        <v>0</v>
      </c>
      <c r="G717" s="1047">
        <f>E717*F717</f>
        <v>0</v>
      </c>
      <c r="O717" s="1041">
        <v>2</v>
      </c>
      <c r="AA717" s="1019">
        <v>12</v>
      </c>
      <c r="AB717" s="1019">
        <v>0</v>
      </c>
      <c r="AC717" s="1019">
        <v>221</v>
      </c>
      <c r="AZ717" s="1019">
        <v>2</v>
      </c>
      <c r="BA717" s="1019">
        <f>IF(AZ717=1,G717,0)</f>
        <v>0</v>
      </c>
      <c r="BB717" s="1019">
        <f>IF(AZ717=2,G717,0)</f>
        <v>0</v>
      </c>
      <c r="BC717" s="1019">
        <f>IF(AZ717=3,G717,0)</f>
        <v>0</v>
      </c>
      <c r="BD717" s="1019">
        <f>IF(AZ717=4,G717,0)</f>
        <v>0</v>
      </c>
      <c r="BE717" s="1019">
        <f>IF(AZ717=5,G717,0)</f>
        <v>0</v>
      </c>
      <c r="CA717" s="1048">
        <v>12</v>
      </c>
      <c r="CB717" s="1048">
        <v>0</v>
      </c>
      <c r="CZ717" s="1019">
        <v>0</v>
      </c>
    </row>
    <row r="718" spans="1:104">
      <c r="A718" s="1049"/>
      <c r="B718" s="1050"/>
      <c r="C718" s="1193" t="s">
        <v>2752</v>
      </c>
      <c r="D718" s="1194"/>
      <c r="E718" s="1051">
        <v>1</v>
      </c>
      <c r="F718" s="1052"/>
      <c r="G718" s="1053"/>
      <c r="M718" s="1054" t="s">
        <v>2752</v>
      </c>
      <c r="O718" s="1041"/>
    </row>
    <row r="719" spans="1:104">
      <c r="A719" s="1049"/>
      <c r="B719" s="1050"/>
      <c r="C719" s="1193" t="s">
        <v>2740</v>
      </c>
      <c r="D719" s="1194"/>
      <c r="E719" s="1051">
        <v>0</v>
      </c>
      <c r="F719" s="1052"/>
      <c r="G719" s="1053"/>
      <c r="M719" s="1054" t="s">
        <v>2740</v>
      </c>
      <c r="O719" s="1041"/>
    </row>
    <row r="720" spans="1:104" ht="22.5">
      <c r="A720" s="1042">
        <v>250</v>
      </c>
      <c r="B720" s="1043" t="s">
        <v>2753</v>
      </c>
      <c r="C720" s="1044" t="s">
        <v>2754</v>
      </c>
      <c r="D720" s="1045" t="s">
        <v>466</v>
      </c>
      <c r="E720" s="1046">
        <v>1</v>
      </c>
      <c r="F720" s="1093">
        <v>0</v>
      </c>
      <c r="G720" s="1047">
        <f>E720*F720</f>
        <v>0</v>
      </c>
      <c r="O720" s="1041">
        <v>2</v>
      </c>
      <c r="AA720" s="1019">
        <v>12</v>
      </c>
      <c r="AB720" s="1019">
        <v>0</v>
      </c>
      <c r="AC720" s="1019">
        <v>224</v>
      </c>
      <c r="AZ720" s="1019">
        <v>2</v>
      </c>
      <c r="BA720" s="1019">
        <f>IF(AZ720=1,G720,0)</f>
        <v>0</v>
      </c>
      <c r="BB720" s="1019">
        <f>IF(AZ720=2,G720,0)</f>
        <v>0</v>
      </c>
      <c r="BC720" s="1019">
        <f>IF(AZ720=3,G720,0)</f>
        <v>0</v>
      </c>
      <c r="BD720" s="1019">
        <f>IF(AZ720=4,G720,0)</f>
        <v>0</v>
      </c>
      <c r="BE720" s="1019">
        <f>IF(AZ720=5,G720,0)</f>
        <v>0</v>
      </c>
      <c r="CA720" s="1048">
        <v>12</v>
      </c>
      <c r="CB720" s="1048">
        <v>0</v>
      </c>
      <c r="CZ720" s="1019">
        <v>0</v>
      </c>
    </row>
    <row r="721" spans="1:104">
      <c r="A721" s="1049"/>
      <c r="B721" s="1050"/>
      <c r="C721" s="1193" t="s">
        <v>2755</v>
      </c>
      <c r="D721" s="1194"/>
      <c r="E721" s="1051">
        <v>1</v>
      </c>
      <c r="F721" s="1052"/>
      <c r="G721" s="1053"/>
      <c r="M721" s="1054" t="s">
        <v>2755</v>
      </c>
      <c r="O721" s="1041"/>
    </row>
    <row r="722" spans="1:104">
      <c r="A722" s="1049"/>
      <c r="B722" s="1050"/>
      <c r="C722" s="1193" t="s">
        <v>2740</v>
      </c>
      <c r="D722" s="1194"/>
      <c r="E722" s="1051">
        <v>0</v>
      </c>
      <c r="F722" s="1052"/>
      <c r="G722" s="1053"/>
      <c r="M722" s="1054" t="s">
        <v>2740</v>
      </c>
      <c r="O722" s="1041"/>
    </row>
    <row r="723" spans="1:104">
      <c r="A723" s="1042">
        <v>251</v>
      </c>
      <c r="B723" s="1043" t="s">
        <v>2756</v>
      </c>
      <c r="C723" s="1044" t="s">
        <v>2757</v>
      </c>
      <c r="D723" s="1045" t="s">
        <v>466</v>
      </c>
      <c r="E723" s="1046">
        <v>1</v>
      </c>
      <c r="F723" s="1093">
        <v>0</v>
      </c>
      <c r="G723" s="1047">
        <f>E723*F723</f>
        <v>0</v>
      </c>
      <c r="O723" s="1041">
        <v>2</v>
      </c>
      <c r="AA723" s="1019">
        <v>12</v>
      </c>
      <c r="AB723" s="1019">
        <v>0</v>
      </c>
      <c r="AC723" s="1019">
        <v>225</v>
      </c>
      <c r="AZ723" s="1019">
        <v>2</v>
      </c>
      <c r="BA723" s="1019">
        <f>IF(AZ723=1,G723,0)</f>
        <v>0</v>
      </c>
      <c r="BB723" s="1019">
        <f>IF(AZ723=2,G723,0)</f>
        <v>0</v>
      </c>
      <c r="BC723" s="1019">
        <f>IF(AZ723=3,G723,0)</f>
        <v>0</v>
      </c>
      <c r="BD723" s="1019">
        <f>IF(AZ723=4,G723,0)</f>
        <v>0</v>
      </c>
      <c r="BE723" s="1019">
        <f>IF(AZ723=5,G723,0)</f>
        <v>0</v>
      </c>
      <c r="CA723" s="1048">
        <v>12</v>
      </c>
      <c r="CB723" s="1048">
        <v>0</v>
      </c>
      <c r="CZ723" s="1019">
        <v>0</v>
      </c>
    </row>
    <row r="724" spans="1:104">
      <c r="A724" s="1049"/>
      <c r="B724" s="1050"/>
      <c r="C724" s="1193" t="s">
        <v>2758</v>
      </c>
      <c r="D724" s="1194"/>
      <c r="E724" s="1051">
        <v>1</v>
      </c>
      <c r="F724" s="1052"/>
      <c r="G724" s="1053"/>
      <c r="M724" s="1054" t="s">
        <v>2758</v>
      </c>
      <c r="O724" s="1041"/>
    </row>
    <row r="725" spans="1:104">
      <c r="A725" s="1049"/>
      <c r="B725" s="1050"/>
      <c r="C725" s="1193" t="s">
        <v>2740</v>
      </c>
      <c r="D725" s="1194"/>
      <c r="E725" s="1051">
        <v>0</v>
      </c>
      <c r="F725" s="1052"/>
      <c r="G725" s="1053"/>
      <c r="M725" s="1054" t="s">
        <v>2740</v>
      </c>
      <c r="O725" s="1041"/>
    </row>
    <row r="726" spans="1:104">
      <c r="A726" s="1042">
        <v>252</v>
      </c>
      <c r="B726" s="1043" t="s">
        <v>2759</v>
      </c>
      <c r="C726" s="1044" t="s">
        <v>2760</v>
      </c>
      <c r="D726" s="1045" t="s">
        <v>114</v>
      </c>
      <c r="E726" s="1046">
        <v>3</v>
      </c>
      <c r="F726" s="1093">
        <v>0</v>
      </c>
      <c r="G726" s="1047">
        <f>E726*F726</f>
        <v>0</v>
      </c>
      <c r="O726" s="1041">
        <v>2</v>
      </c>
      <c r="AA726" s="1019">
        <v>12</v>
      </c>
      <c r="AB726" s="1019">
        <v>0</v>
      </c>
      <c r="AC726" s="1019">
        <v>226</v>
      </c>
      <c r="AZ726" s="1019">
        <v>2</v>
      </c>
      <c r="BA726" s="1019">
        <f>IF(AZ726=1,G726,0)</f>
        <v>0</v>
      </c>
      <c r="BB726" s="1019">
        <f>IF(AZ726=2,G726,0)</f>
        <v>0</v>
      </c>
      <c r="BC726" s="1019">
        <f>IF(AZ726=3,G726,0)</f>
        <v>0</v>
      </c>
      <c r="BD726" s="1019">
        <f>IF(AZ726=4,G726,0)</f>
        <v>0</v>
      </c>
      <c r="BE726" s="1019">
        <f>IF(AZ726=5,G726,0)</f>
        <v>0</v>
      </c>
      <c r="CA726" s="1048">
        <v>12</v>
      </c>
      <c r="CB726" s="1048">
        <v>0</v>
      </c>
      <c r="CZ726" s="1019">
        <v>0</v>
      </c>
    </row>
    <row r="727" spans="1:104">
      <c r="A727" s="1049"/>
      <c r="B727" s="1050"/>
      <c r="C727" s="1193" t="s">
        <v>2761</v>
      </c>
      <c r="D727" s="1194"/>
      <c r="E727" s="1051">
        <v>3</v>
      </c>
      <c r="F727" s="1052"/>
      <c r="G727" s="1053"/>
      <c r="M727" s="1054" t="s">
        <v>2761</v>
      </c>
      <c r="O727" s="1041"/>
    </row>
    <row r="728" spans="1:104">
      <c r="A728" s="1042">
        <v>253</v>
      </c>
      <c r="B728" s="1043" t="s">
        <v>2762</v>
      </c>
      <c r="C728" s="1044" t="s">
        <v>2763</v>
      </c>
      <c r="D728" s="1045" t="s">
        <v>136</v>
      </c>
      <c r="E728" s="1046">
        <v>6</v>
      </c>
      <c r="F728" s="1093">
        <v>0</v>
      </c>
      <c r="G728" s="1047">
        <f>E728*F728</f>
        <v>0</v>
      </c>
      <c r="O728" s="1041">
        <v>2</v>
      </c>
      <c r="AA728" s="1019">
        <v>12</v>
      </c>
      <c r="AB728" s="1019">
        <v>0</v>
      </c>
      <c r="AC728" s="1019">
        <v>227</v>
      </c>
      <c r="AZ728" s="1019">
        <v>2</v>
      </c>
      <c r="BA728" s="1019">
        <f>IF(AZ728=1,G728,0)</f>
        <v>0</v>
      </c>
      <c r="BB728" s="1019">
        <f>IF(AZ728=2,G728,0)</f>
        <v>0</v>
      </c>
      <c r="BC728" s="1019">
        <f>IF(AZ728=3,G728,0)</f>
        <v>0</v>
      </c>
      <c r="BD728" s="1019">
        <f>IF(AZ728=4,G728,0)</f>
        <v>0</v>
      </c>
      <c r="BE728" s="1019">
        <f>IF(AZ728=5,G728,0)</f>
        <v>0</v>
      </c>
      <c r="CA728" s="1048">
        <v>12</v>
      </c>
      <c r="CB728" s="1048">
        <v>0</v>
      </c>
      <c r="CZ728" s="1019">
        <v>0</v>
      </c>
    </row>
    <row r="729" spans="1:104">
      <c r="A729" s="1049"/>
      <c r="B729" s="1050"/>
      <c r="C729" s="1193" t="s">
        <v>2764</v>
      </c>
      <c r="D729" s="1194"/>
      <c r="E729" s="1051">
        <v>6</v>
      </c>
      <c r="F729" s="1052"/>
      <c r="G729" s="1053"/>
      <c r="M729" s="1054" t="s">
        <v>2764</v>
      </c>
      <c r="O729" s="1041"/>
    </row>
    <row r="730" spans="1:104" ht="22.5">
      <c r="A730" s="1042">
        <v>254</v>
      </c>
      <c r="B730" s="1043" t="s">
        <v>2765</v>
      </c>
      <c r="C730" s="1044" t="s">
        <v>2766</v>
      </c>
      <c r="D730" s="1045" t="s">
        <v>466</v>
      </c>
      <c r="E730" s="1046">
        <v>1</v>
      </c>
      <c r="F730" s="1093">
        <v>0</v>
      </c>
      <c r="G730" s="1047">
        <f>E730*F730</f>
        <v>0</v>
      </c>
      <c r="O730" s="1041">
        <v>2</v>
      </c>
      <c r="AA730" s="1019">
        <v>12</v>
      </c>
      <c r="AB730" s="1019">
        <v>0</v>
      </c>
      <c r="AC730" s="1019">
        <v>228</v>
      </c>
      <c r="AZ730" s="1019">
        <v>2</v>
      </c>
      <c r="BA730" s="1019">
        <f>IF(AZ730=1,G730,0)</f>
        <v>0</v>
      </c>
      <c r="BB730" s="1019">
        <f>IF(AZ730=2,G730,0)</f>
        <v>0</v>
      </c>
      <c r="BC730" s="1019">
        <f>IF(AZ730=3,G730,0)</f>
        <v>0</v>
      </c>
      <c r="BD730" s="1019">
        <f>IF(AZ730=4,G730,0)</f>
        <v>0</v>
      </c>
      <c r="BE730" s="1019">
        <f>IF(AZ730=5,G730,0)</f>
        <v>0</v>
      </c>
      <c r="CA730" s="1048">
        <v>12</v>
      </c>
      <c r="CB730" s="1048">
        <v>0</v>
      </c>
      <c r="CZ730" s="1019">
        <v>0</v>
      </c>
    </row>
    <row r="731" spans="1:104">
      <c r="A731" s="1049"/>
      <c r="B731" s="1050"/>
      <c r="C731" s="1193" t="s">
        <v>2767</v>
      </c>
      <c r="D731" s="1194"/>
      <c r="E731" s="1051">
        <v>1</v>
      </c>
      <c r="F731" s="1052"/>
      <c r="G731" s="1053"/>
      <c r="M731" s="1054" t="s">
        <v>2767</v>
      </c>
      <c r="O731" s="1041"/>
    </row>
    <row r="732" spans="1:104" ht="22.5">
      <c r="A732" s="1042">
        <v>255</v>
      </c>
      <c r="B732" s="1043" t="s">
        <v>2768</v>
      </c>
      <c r="C732" s="1044" t="s">
        <v>2769</v>
      </c>
      <c r="D732" s="1045" t="s">
        <v>136</v>
      </c>
      <c r="E732" s="1046">
        <v>140</v>
      </c>
      <c r="F732" s="1093">
        <v>0</v>
      </c>
      <c r="G732" s="1047">
        <f>E732*F732</f>
        <v>0</v>
      </c>
      <c r="O732" s="1041">
        <v>2</v>
      </c>
      <c r="AA732" s="1019">
        <v>12</v>
      </c>
      <c r="AB732" s="1019">
        <v>0</v>
      </c>
      <c r="AC732" s="1019">
        <v>201</v>
      </c>
      <c r="AZ732" s="1019">
        <v>2</v>
      </c>
      <c r="BA732" s="1019">
        <f>IF(AZ732=1,G732,0)</f>
        <v>0</v>
      </c>
      <c r="BB732" s="1019">
        <f>IF(AZ732=2,G732,0)</f>
        <v>0</v>
      </c>
      <c r="BC732" s="1019">
        <f>IF(AZ732=3,G732,0)</f>
        <v>0</v>
      </c>
      <c r="BD732" s="1019">
        <f>IF(AZ732=4,G732,0)</f>
        <v>0</v>
      </c>
      <c r="BE732" s="1019">
        <f>IF(AZ732=5,G732,0)</f>
        <v>0</v>
      </c>
      <c r="CA732" s="1048">
        <v>12</v>
      </c>
      <c r="CB732" s="1048">
        <v>0</v>
      </c>
      <c r="CZ732" s="1019">
        <v>0</v>
      </c>
    </row>
    <row r="733" spans="1:104">
      <c r="A733" s="1049"/>
      <c r="B733" s="1050"/>
      <c r="C733" s="1193" t="s">
        <v>2770</v>
      </c>
      <c r="D733" s="1194"/>
      <c r="E733" s="1051">
        <v>140</v>
      </c>
      <c r="F733" s="1052"/>
      <c r="G733" s="1053"/>
      <c r="M733" s="1054" t="s">
        <v>2770</v>
      </c>
      <c r="O733" s="1041"/>
    </row>
    <row r="734" spans="1:104">
      <c r="A734" s="1042">
        <v>256</v>
      </c>
      <c r="B734" s="1043" t="s">
        <v>2771</v>
      </c>
      <c r="C734" s="1044" t="s">
        <v>2772</v>
      </c>
      <c r="D734" s="1045" t="s">
        <v>114</v>
      </c>
      <c r="E734" s="1046">
        <v>1</v>
      </c>
      <c r="F734" s="1093">
        <v>0</v>
      </c>
      <c r="G734" s="1047">
        <f>E734*F734</f>
        <v>0</v>
      </c>
      <c r="O734" s="1041">
        <v>2</v>
      </c>
      <c r="AA734" s="1019">
        <v>12</v>
      </c>
      <c r="AB734" s="1019">
        <v>0</v>
      </c>
      <c r="AC734" s="1019">
        <v>229</v>
      </c>
      <c r="AZ734" s="1019">
        <v>2</v>
      </c>
      <c r="BA734" s="1019">
        <f>IF(AZ734=1,G734,0)</f>
        <v>0</v>
      </c>
      <c r="BB734" s="1019">
        <f>IF(AZ734=2,G734,0)</f>
        <v>0</v>
      </c>
      <c r="BC734" s="1019">
        <f>IF(AZ734=3,G734,0)</f>
        <v>0</v>
      </c>
      <c r="BD734" s="1019">
        <f>IF(AZ734=4,G734,0)</f>
        <v>0</v>
      </c>
      <c r="BE734" s="1019">
        <f>IF(AZ734=5,G734,0)</f>
        <v>0</v>
      </c>
      <c r="CA734" s="1048">
        <v>12</v>
      </c>
      <c r="CB734" s="1048">
        <v>0</v>
      </c>
      <c r="CZ734" s="1019">
        <v>0</v>
      </c>
    </row>
    <row r="735" spans="1:104">
      <c r="A735" s="1049"/>
      <c r="B735" s="1050"/>
      <c r="C735" s="1193" t="s">
        <v>2773</v>
      </c>
      <c r="D735" s="1194"/>
      <c r="E735" s="1051">
        <v>1</v>
      </c>
      <c r="F735" s="1052"/>
      <c r="G735" s="1053"/>
      <c r="M735" s="1054" t="s">
        <v>2773</v>
      </c>
      <c r="O735" s="1041"/>
    </row>
    <row r="736" spans="1:104">
      <c r="A736" s="1042">
        <v>257</v>
      </c>
      <c r="B736" s="1043" t="s">
        <v>2774</v>
      </c>
      <c r="C736" s="1044" t="s">
        <v>2775</v>
      </c>
      <c r="D736" s="1045" t="s">
        <v>136</v>
      </c>
      <c r="E736" s="1046">
        <v>3.4</v>
      </c>
      <c r="F736" s="1093">
        <v>0</v>
      </c>
      <c r="G736" s="1047">
        <f>E736*F736</f>
        <v>0</v>
      </c>
      <c r="O736" s="1041">
        <v>2</v>
      </c>
      <c r="AA736" s="1019">
        <v>12</v>
      </c>
      <c r="AB736" s="1019">
        <v>0</v>
      </c>
      <c r="AC736" s="1019">
        <v>233</v>
      </c>
      <c r="AZ736" s="1019">
        <v>2</v>
      </c>
      <c r="BA736" s="1019">
        <f>IF(AZ736=1,G736,0)</f>
        <v>0</v>
      </c>
      <c r="BB736" s="1019">
        <f>IF(AZ736=2,G736,0)</f>
        <v>0</v>
      </c>
      <c r="BC736" s="1019">
        <f>IF(AZ736=3,G736,0)</f>
        <v>0</v>
      </c>
      <c r="BD736" s="1019">
        <f>IF(AZ736=4,G736,0)</f>
        <v>0</v>
      </c>
      <c r="BE736" s="1019">
        <f>IF(AZ736=5,G736,0)</f>
        <v>0</v>
      </c>
      <c r="CA736" s="1048">
        <v>12</v>
      </c>
      <c r="CB736" s="1048">
        <v>0</v>
      </c>
      <c r="CZ736" s="1019">
        <v>0</v>
      </c>
    </row>
    <row r="737" spans="1:104">
      <c r="A737" s="1049"/>
      <c r="B737" s="1050"/>
      <c r="C737" s="1193" t="s">
        <v>2776</v>
      </c>
      <c r="D737" s="1194"/>
      <c r="E737" s="1051">
        <v>3.4</v>
      </c>
      <c r="F737" s="1052"/>
      <c r="G737" s="1053"/>
      <c r="M737" s="1054" t="s">
        <v>2776</v>
      </c>
      <c r="O737" s="1041"/>
    </row>
    <row r="738" spans="1:104">
      <c r="A738" s="1042">
        <v>258</v>
      </c>
      <c r="B738" s="1043" t="s">
        <v>2777</v>
      </c>
      <c r="C738" s="1044" t="s">
        <v>2778</v>
      </c>
      <c r="D738" s="1045" t="s">
        <v>114</v>
      </c>
      <c r="E738" s="1046">
        <v>2</v>
      </c>
      <c r="F738" s="1093">
        <v>0</v>
      </c>
      <c r="G738" s="1047">
        <f>E738*F738</f>
        <v>0</v>
      </c>
      <c r="O738" s="1041">
        <v>2</v>
      </c>
      <c r="AA738" s="1019">
        <v>12</v>
      </c>
      <c r="AB738" s="1019">
        <v>0</v>
      </c>
      <c r="AC738" s="1019">
        <v>230</v>
      </c>
      <c r="AZ738" s="1019">
        <v>2</v>
      </c>
      <c r="BA738" s="1019">
        <f>IF(AZ738=1,G738,0)</f>
        <v>0</v>
      </c>
      <c r="BB738" s="1019">
        <f>IF(AZ738=2,G738,0)</f>
        <v>0</v>
      </c>
      <c r="BC738" s="1019">
        <f>IF(AZ738=3,G738,0)</f>
        <v>0</v>
      </c>
      <c r="BD738" s="1019">
        <f>IF(AZ738=4,G738,0)</f>
        <v>0</v>
      </c>
      <c r="BE738" s="1019">
        <f>IF(AZ738=5,G738,0)</f>
        <v>0</v>
      </c>
      <c r="CA738" s="1048">
        <v>12</v>
      </c>
      <c r="CB738" s="1048">
        <v>0</v>
      </c>
      <c r="CZ738" s="1019">
        <v>0</v>
      </c>
    </row>
    <row r="739" spans="1:104">
      <c r="A739" s="1049"/>
      <c r="B739" s="1050"/>
      <c r="C739" s="1193" t="s">
        <v>2779</v>
      </c>
      <c r="D739" s="1194"/>
      <c r="E739" s="1051">
        <v>2</v>
      </c>
      <c r="F739" s="1052"/>
      <c r="G739" s="1053"/>
      <c r="M739" s="1054" t="s">
        <v>2779</v>
      </c>
      <c r="O739" s="1041"/>
    </row>
    <row r="740" spans="1:104" ht="22.5">
      <c r="A740" s="1042">
        <v>259</v>
      </c>
      <c r="B740" s="1043" t="s">
        <v>2780</v>
      </c>
      <c r="C740" s="1044" t="s">
        <v>2781</v>
      </c>
      <c r="D740" s="1045" t="s">
        <v>466</v>
      </c>
      <c r="E740" s="1046">
        <v>1</v>
      </c>
      <c r="F740" s="1093">
        <v>0</v>
      </c>
      <c r="G740" s="1047">
        <f>E740*F740</f>
        <v>0</v>
      </c>
      <c r="O740" s="1041">
        <v>2</v>
      </c>
      <c r="AA740" s="1019">
        <v>12</v>
      </c>
      <c r="AB740" s="1019">
        <v>0</v>
      </c>
      <c r="AC740" s="1019">
        <v>202</v>
      </c>
      <c r="AZ740" s="1019">
        <v>2</v>
      </c>
      <c r="BA740" s="1019">
        <f>IF(AZ740=1,G740,0)</f>
        <v>0</v>
      </c>
      <c r="BB740" s="1019">
        <f>IF(AZ740=2,G740,0)</f>
        <v>0</v>
      </c>
      <c r="BC740" s="1019">
        <f>IF(AZ740=3,G740,0)</f>
        <v>0</v>
      </c>
      <c r="BD740" s="1019">
        <f>IF(AZ740=4,G740,0)</f>
        <v>0</v>
      </c>
      <c r="BE740" s="1019">
        <f>IF(AZ740=5,G740,0)</f>
        <v>0</v>
      </c>
      <c r="CA740" s="1048">
        <v>12</v>
      </c>
      <c r="CB740" s="1048">
        <v>0</v>
      </c>
      <c r="CZ740" s="1019">
        <v>0</v>
      </c>
    </row>
    <row r="741" spans="1:104">
      <c r="A741" s="1049"/>
      <c r="B741" s="1050"/>
      <c r="C741" s="1193" t="s">
        <v>2782</v>
      </c>
      <c r="D741" s="1194"/>
      <c r="E741" s="1051">
        <v>1</v>
      </c>
      <c r="F741" s="1052"/>
      <c r="G741" s="1053"/>
      <c r="M741" s="1054" t="s">
        <v>2782</v>
      </c>
      <c r="O741" s="1041"/>
    </row>
    <row r="742" spans="1:104" ht="22.5">
      <c r="A742" s="1042">
        <v>260</v>
      </c>
      <c r="B742" s="1043" t="s">
        <v>2783</v>
      </c>
      <c r="C742" s="1044" t="s">
        <v>2784</v>
      </c>
      <c r="D742" s="1045" t="s">
        <v>136</v>
      </c>
      <c r="E742" s="1046">
        <v>99.7</v>
      </c>
      <c r="F742" s="1093">
        <v>0</v>
      </c>
      <c r="G742" s="1047">
        <f>E742*F742</f>
        <v>0</v>
      </c>
      <c r="O742" s="1041">
        <v>2</v>
      </c>
      <c r="AA742" s="1019">
        <v>12</v>
      </c>
      <c r="AB742" s="1019">
        <v>0</v>
      </c>
      <c r="AC742" s="1019">
        <v>203</v>
      </c>
      <c r="AZ742" s="1019">
        <v>2</v>
      </c>
      <c r="BA742" s="1019">
        <f>IF(AZ742=1,G742,0)</f>
        <v>0</v>
      </c>
      <c r="BB742" s="1019">
        <f>IF(AZ742=2,G742,0)</f>
        <v>0</v>
      </c>
      <c r="BC742" s="1019">
        <f>IF(AZ742=3,G742,0)</f>
        <v>0</v>
      </c>
      <c r="BD742" s="1019">
        <f>IF(AZ742=4,G742,0)</f>
        <v>0</v>
      </c>
      <c r="BE742" s="1019">
        <f>IF(AZ742=5,G742,0)</f>
        <v>0</v>
      </c>
      <c r="CA742" s="1048">
        <v>12</v>
      </c>
      <c r="CB742" s="1048">
        <v>0</v>
      </c>
      <c r="CZ742" s="1019">
        <v>0</v>
      </c>
    </row>
    <row r="743" spans="1:104">
      <c r="A743" s="1049"/>
      <c r="B743" s="1050"/>
      <c r="C743" s="1193" t="s">
        <v>2785</v>
      </c>
      <c r="D743" s="1194"/>
      <c r="E743" s="1051">
        <v>14.4</v>
      </c>
      <c r="F743" s="1052"/>
      <c r="G743" s="1053"/>
      <c r="M743" s="1054" t="s">
        <v>2785</v>
      </c>
      <c r="O743" s="1041"/>
    </row>
    <row r="744" spans="1:104">
      <c r="A744" s="1049"/>
      <c r="B744" s="1050"/>
      <c r="C744" s="1193" t="s">
        <v>2786</v>
      </c>
      <c r="D744" s="1194"/>
      <c r="E744" s="1051">
        <v>14.9</v>
      </c>
      <c r="F744" s="1052"/>
      <c r="G744" s="1053"/>
      <c r="M744" s="1054" t="s">
        <v>2786</v>
      </c>
      <c r="O744" s="1041"/>
    </row>
    <row r="745" spans="1:104">
      <c r="A745" s="1049"/>
      <c r="B745" s="1050"/>
      <c r="C745" s="1193" t="s">
        <v>2787</v>
      </c>
      <c r="D745" s="1194"/>
      <c r="E745" s="1051">
        <v>50.4</v>
      </c>
      <c r="F745" s="1052"/>
      <c r="G745" s="1053"/>
      <c r="M745" s="1054" t="s">
        <v>2787</v>
      </c>
      <c r="O745" s="1041"/>
    </row>
    <row r="746" spans="1:104">
      <c r="A746" s="1049"/>
      <c r="B746" s="1050"/>
      <c r="C746" s="1193" t="s">
        <v>2788</v>
      </c>
      <c r="D746" s="1194"/>
      <c r="E746" s="1051">
        <v>20</v>
      </c>
      <c r="F746" s="1052"/>
      <c r="G746" s="1053"/>
      <c r="M746" s="1054" t="s">
        <v>2788</v>
      </c>
      <c r="O746" s="1041"/>
    </row>
    <row r="747" spans="1:104" ht="22.5">
      <c r="A747" s="1042">
        <v>261</v>
      </c>
      <c r="B747" s="1043" t="s">
        <v>2789</v>
      </c>
      <c r="C747" s="1044" t="s">
        <v>2790</v>
      </c>
      <c r="D747" s="1045" t="s">
        <v>136</v>
      </c>
      <c r="E747" s="1046">
        <v>27.65</v>
      </c>
      <c r="F747" s="1093">
        <v>0</v>
      </c>
      <c r="G747" s="1047">
        <f>E747*F747</f>
        <v>0</v>
      </c>
      <c r="O747" s="1041">
        <v>2</v>
      </c>
      <c r="AA747" s="1019">
        <v>12</v>
      </c>
      <c r="AB747" s="1019">
        <v>0</v>
      </c>
      <c r="AC747" s="1019">
        <v>204</v>
      </c>
      <c r="AZ747" s="1019">
        <v>2</v>
      </c>
      <c r="BA747" s="1019">
        <f>IF(AZ747=1,G747,0)</f>
        <v>0</v>
      </c>
      <c r="BB747" s="1019">
        <f>IF(AZ747=2,G747,0)</f>
        <v>0</v>
      </c>
      <c r="BC747" s="1019">
        <f>IF(AZ747=3,G747,0)</f>
        <v>0</v>
      </c>
      <c r="BD747" s="1019">
        <f>IF(AZ747=4,G747,0)</f>
        <v>0</v>
      </c>
      <c r="BE747" s="1019">
        <f>IF(AZ747=5,G747,0)</f>
        <v>0</v>
      </c>
      <c r="CA747" s="1048">
        <v>12</v>
      </c>
      <c r="CB747" s="1048">
        <v>0</v>
      </c>
      <c r="CZ747" s="1019">
        <v>0</v>
      </c>
    </row>
    <row r="748" spans="1:104">
      <c r="A748" s="1049"/>
      <c r="B748" s="1050"/>
      <c r="C748" s="1193" t="s">
        <v>2791</v>
      </c>
      <c r="D748" s="1194"/>
      <c r="E748" s="1051">
        <v>27.65</v>
      </c>
      <c r="F748" s="1052"/>
      <c r="G748" s="1053"/>
      <c r="M748" s="1054" t="s">
        <v>2791</v>
      </c>
      <c r="O748" s="1041"/>
    </row>
    <row r="749" spans="1:104" ht="22.5">
      <c r="A749" s="1042">
        <v>262</v>
      </c>
      <c r="B749" s="1043" t="s">
        <v>2792</v>
      </c>
      <c r="C749" s="1044" t="s">
        <v>2793</v>
      </c>
      <c r="D749" s="1045" t="s">
        <v>114</v>
      </c>
      <c r="E749" s="1046">
        <v>5</v>
      </c>
      <c r="F749" s="1093">
        <v>0</v>
      </c>
      <c r="G749" s="1047">
        <f>E749*F749</f>
        <v>0</v>
      </c>
      <c r="O749" s="1041">
        <v>2</v>
      </c>
      <c r="AA749" s="1019">
        <v>12</v>
      </c>
      <c r="AB749" s="1019">
        <v>0</v>
      </c>
      <c r="AC749" s="1019">
        <v>205</v>
      </c>
      <c r="AZ749" s="1019">
        <v>2</v>
      </c>
      <c r="BA749" s="1019">
        <f>IF(AZ749=1,G749,0)</f>
        <v>0</v>
      </c>
      <c r="BB749" s="1019">
        <f>IF(AZ749=2,G749,0)</f>
        <v>0</v>
      </c>
      <c r="BC749" s="1019">
        <f>IF(AZ749=3,G749,0)</f>
        <v>0</v>
      </c>
      <c r="BD749" s="1019">
        <f>IF(AZ749=4,G749,0)</f>
        <v>0</v>
      </c>
      <c r="BE749" s="1019">
        <f>IF(AZ749=5,G749,0)</f>
        <v>0</v>
      </c>
      <c r="CA749" s="1048">
        <v>12</v>
      </c>
      <c r="CB749" s="1048">
        <v>0</v>
      </c>
      <c r="CZ749" s="1019">
        <v>0</v>
      </c>
    </row>
    <row r="750" spans="1:104">
      <c r="A750" s="1049"/>
      <c r="B750" s="1050"/>
      <c r="C750" s="1193" t="s">
        <v>2794</v>
      </c>
      <c r="D750" s="1194"/>
      <c r="E750" s="1051">
        <v>5</v>
      </c>
      <c r="F750" s="1052"/>
      <c r="G750" s="1053"/>
      <c r="M750" s="1054" t="s">
        <v>2794</v>
      </c>
      <c r="O750" s="1041"/>
    </row>
    <row r="751" spans="1:104">
      <c r="A751" s="1042">
        <v>263</v>
      </c>
      <c r="B751" s="1043" t="s">
        <v>2795</v>
      </c>
      <c r="C751" s="1044" t="s">
        <v>2796</v>
      </c>
      <c r="D751" s="1045" t="s">
        <v>659</v>
      </c>
      <c r="E751" s="1046">
        <v>2.992</v>
      </c>
      <c r="F751" s="1093">
        <v>0</v>
      </c>
      <c r="G751" s="1047">
        <f>E751*F751</f>
        <v>0</v>
      </c>
      <c r="O751" s="1041">
        <v>2</v>
      </c>
      <c r="AA751" s="1019">
        <v>3</v>
      </c>
      <c r="AB751" s="1019">
        <v>7</v>
      </c>
      <c r="AC751" s="1019">
        <v>132301300000</v>
      </c>
      <c r="AZ751" s="1019">
        <v>2</v>
      </c>
      <c r="BA751" s="1019">
        <f>IF(AZ751=1,G751,0)</f>
        <v>0</v>
      </c>
      <c r="BB751" s="1019">
        <f>IF(AZ751=2,G751,0)</f>
        <v>0</v>
      </c>
      <c r="BC751" s="1019">
        <f>IF(AZ751=3,G751,0)</f>
        <v>0</v>
      </c>
      <c r="BD751" s="1019">
        <f>IF(AZ751=4,G751,0)</f>
        <v>0</v>
      </c>
      <c r="BE751" s="1019">
        <f>IF(AZ751=5,G751,0)</f>
        <v>0</v>
      </c>
      <c r="CA751" s="1048">
        <v>3</v>
      </c>
      <c r="CB751" s="1048">
        <v>7</v>
      </c>
      <c r="CZ751" s="1019">
        <v>1E-3</v>
      </c>
    </row>
    <row r="752" spans="1:104">
      <c r="A752" s="1049"/>
      <c r="B752" s="1050"/>
      <c r="C752" s="1193" t="s">
        <v>2797</v>
      </c>
      <c r="D752" s="1194"/>
      <c r="E752" s="1051">
        <v>2.992</v>
      </c>
      <c r="F752" s="1052"/>
      <c r="G752" s="1053"/>
      <c r="M752" s="1054" t="s">
        <v>2797</v>
      </c>
      <c r="O752" s="1041"/>
    </row>
    <row r="753" spans="1:104">
      <c r="A753" s="1042">
        <v>264</v>
      </c>
      <c r="B753" s="1043" t="s">
        <v>2798</v>
      </c>
      <c r="C753" s="1044" t="s">
        <v>2799</v>
      </c>
      <c r="D753" s="1045" t="s">
        <v>114</v>
      </c>
      <c r="E753" s="1046">
        <v>1</v>
      </c>
      <c r="F753" s="1093">
        <v>0</v>
      </c>
      <c r="G753" s="1047">
        <f>E753*F753</f>
        <v>0</v>
      </c>
      <c r="O753" s="1041">
        <v>2</v>
      </c>
      <c r="AA753" s="1019">
        <v>3</v>
      </c>
      <c r="AB753" s="1019">
        <v>7</v>
      </c>
      <c r="AC753" s="1019">
        <v>42972874</v>
      </c>
      <c r="AZ753" s="1019">
        <v>2</v>
      </c>
      <c r="BA753" s="1019">
        <f>IF(AZ753=1,G753,0)</f>
        <v>0</v>
      </c>
      <c r="BB753" s="1019">
        <f>IF(AZ753=2,G753,0)</f>
        <v>0</v>
      </c>
      <c r="BC753" s="1019">
        <f>IF(AZ753=3,G753,0)</f>
        <v>0</v>
      </c>
      <c r="BD753" s="1019">
        <f>IF(AZ753=4,G753,0)</f>
        <v>0</v>
      </c>
      <c r="BE753" s="1019">
        <f>IF(AZ753=5,G753,0)</f>
        <v>0</v>
      </c>
      <c r="CA753" s="1048">
        <v>3</v>
      </c>
      <c r="CB753" s="1048">
        <v>7</v>
      </c>
      <c r="CZ753" s="1019">
        <v>3.5000000000000001E-3</v>
      </c>
    </row>
    <row r="754" spans="1:104">
      <c r="A754" s="1049"/>
      <c r="B754" s="1050"/>
      <c r="C754" s="1193" t="s">
        <v>2674</v>
      </c>
      <c r="D754" s="1194"/>
      <c r="E754" s="1051">
        <v>1</v>
      </c>
      <c r="F754" s="1052"/>
      <c r="G754" s="1053"/>
      <c r="M754" s="1054" t="s">
        <v>2674</v>
      </c>
      <c r="O754" s="1041"/>
    </row>
    <row r="755" spans="1:104">
      <c r="A755" s="1042">
        <v>265</v>
      </c>
      <c r="B755" s="1043" t="s">
        <v>2800</v>
      </c>
      <c r="C755" s="1044" t="s">
        <v>2801</v>
      </c>
      <c r="D755" s="1045" t="s">
        <v>114</v>
      </c>
      <c r="E755" s="1046">
        <v>4</v>
      </c>
      <c r="F755" s="1093">
        <v>0</v>
      </c>
      <c r="G755" s="1047">
        <f>E755*F755</f>
        <v>0</v>
      </c>
      <c r="O755" s="1041">
        <v>2</v>
      </c>
      <c r="AA755" s="1019">
        <v>3</v>
      </c>
      <c r="AB755" s="1019">
        <v>1</v>
      </c>
      <c r="AC755" s="1019">
        <v>42972875</v>
      </c>
      <c r="AZ755" s="1019">
        <v>2</v>
      </c>
      <c r="BA755" s="1019">
        <f>IF(AZ755=1,G755,0)</f>
        <v>0</v>
      </c>
      <c r="BB755" s="1019">
        <f>IF(AZ755=2,G755,0)</f>
        <v>0</v>
      </c>
      <c r="BC755" s="1019">
        <f>IF(AZ755=3,G755,0)</f>
        <v>0</v>
      </c>
      <c r="BD755" s="1019">
        <f>IF(AZ755=4,G755,0)</f>
        <v>0</v>
      </c>
      <c r="BE755" s="1019">
        <f>IF(AZ755=5,G755,0)</f>
        <v>0</v>
      </c>
      <c r="CA755" s="1048">
        <v>3</v>
      </c>
      <c r="CB755" s="1048">
        <v>1</v>
      </c>
      <c r="CZ755" s="1019">
        <v>2.8500000000000001E-3</v>
      </c>
    </row>
    <row r="756" spans="1:104">
      <c r="A756" s="1049"/>
      <c r="B756" s="1050"/>
      <c r="C756" s="1193" t="s">
        <v>2675</v>
      </c>
      <c r="D756" s="1194"/>
      <c r="E756" s="1051">
        <v>4</v>
      </c>
      <c r="F756" s="1052"/>
      <c r="G756" s="1053"/>
      <c r="M756" s="1054" t="s">
        <v>2675</v>
      </c>
      <c r="O756" s="1041"/>
    </row>
    <row r="757" spans="1:104">
      <c r="A757" s="1042">
        <v>266</v>
      </c>
      <c r="B757" s="1043" t="s">
        <v>2802</v>
      </c>
      <c r="C757" s="1044" t="s">
        <v>2803</v>
      </c>
      <c r="D757" s="1045" t="s">
        <v>50</v>
      </c>
      <c r="E757" s="1046">
        <v>75020.025478800002</v>
      </c>
      <c r="F757" s="1093">
        <v>0</v>
      </c>
      <c r="G757" s="1047">
        <f>E757*F757</f>
        <v>0</v>
      </c>
      <c r="O757" s="1041">
        <v>2</v>
      </c>
      <c r="AA757" s="1019">
        <v>7</v>
      </c>
      <c r="AB757" s="1019">
        <v>1002</v>
      </c>
      <c r="AC757" s="1019">
        <v>5</v>
      </c>
      <c r="AZ757" s="1019">
        <v>2</v>
      </c>
      <c r="BA757" s="1019">
        <f>IF(AZ757=1,G757,0)</f>
        <v>0</v>
      </c>
      <c r="BB757" s="1019">
        <f>IF(AZ757=2,G757,0)</f>
        <v>0</v>
      </c>
      <c r="BC757" s="1019">
        <f>IF(AZ757=3,G757,0)</f>
        <v>0</v>
      </c>
      <c r="BD757" s="1019">
        <f>IF(AZ757=4,G757,0)</f>
        <v>0</v>
      </c>
      <c r="BE757" s="1019">
        <f>IF(AZ757=5,G757,0)</f>
        <v>0</v>
      </c>
      <c r="CA757" s="1048">
        <v>7</v>
      </c>
      <c r="CB757" s="1048">
        <v>1002</v>
      </c>
      <c r="CZ757" s="1019">
        <v>0</v>
      </c>
    </row>
    <row r="758" spans="1:104">
      <c r="A758" s="1055"/>
      <c r="B758" s="1056" t="s">
        <v>669</v>
      </c>
      <c r="C758" s="1057" t="str">
        <f>CONCATENATE(B590," ",C590)</f>
        <v>767 Konstrukce zámečnické</v>
      </c>
      <c r="D758" s="1058"/>
      <c r="E758" s="1059"/>
      <c r="F758" s="1060"/>
      <c r="G758" s="1061">
        <f>SUM(G590:G757)</f>
        <v>0</v>
      </c>
      <c r="O758" s="1041">
        <v>4</v>
      </c>
      <c r="BA758" s="1062">
        <f>SUM(BA590:BA757)</f>
        <v>0</v>
      </c>
      <c r="BB758" s="1062">
        <f>SUM(BB590:BB757)</f>
        <v>0</v>
      </c>
      <c r="BC758" s="1062">
        <f>SUM(BC590:BC757)</f>
        <v>0</v>
      </c>
      <c r="BD758" s="1062">
        <f>SUM(BD590:BD757)</f>
        <v>0</v>
      </c>
      <c r="BE758" s="1062">
        <f>SUM(BE590:BE757)</f>
        <v>0</v>
      </c>
    </row>
    <row r="759" spans="1:104">
      <c r="A759" s="1034" t="s">
        <v>110</v>
      </c>
      <c r="B759" s="1035" t="s">
        <v>2804</v>
      </c>
      <c r="C759" s="1036" t="s">
        <v>2805</v>
      </c>
      <c r="D759" s="1037"/>
      <c r="E759" s="1038"/>
      <c r="F759" s="1038"/>
      <c r="G759" s="1039"/>
      <c r="H759" s="1040"/>
      <c r="I759" s="1040"/>
      <c r="O759" s="1041">
        <v>1</v>
      </c>
    </row>
    <row r="760" spans="1:104">
      <c r="A760" s="1042">
        <v>267</v>
      </c>
      <c r="B760" s="1043" t="s">
        <v>2806</v>
      </c>
      <c r="C760" s="1044" t="s">
        <v>2807</v>
      </c>
      <c r="D760" s="1045" t="s">
        <v>853</v>
      </c>
      <c r="E760" s="1046">
        <v>844.94320000000005</v>
      </c>
      <c r="F760" s="1093">
        <v>0</v>
      </c>
      <c r="G760" s="1047">
        <f>E760*F760</f>
        <v>0</v>
      </c>
      <c r="O760" s="1041">
        <v>2</v>
      </c>
      <c r="AA760" s="1019">
        <v>1</v>
      </c>
      <c r="AB760" s="1019">
        <v>7</v>
      </c>
      <c r="AC760" s="1019">
        <v>7</v>
      </c>
      <c r="AZ760" s="1019">
        <v>2</v>
      </c>
      <c r="BA760" s="1019">
        <f>IF(AZ760=1,G760,0)</f>
        <v>0</v>
      </c>
      <c r="BB760" s="1019">
        <f>IF(AZ760=2,G760,0)</f>
        <v>0</v>
      </c>
      <c r="BC760" s="1019">
        <f>IF(AZ760=3,G760,0)</f>
        <v>0</v>
      </c>
      <c r="BD760" s="1019">
        <f>IF(AZ760=4,G760,0)</f>
        <v>0</v>
      </c>
      <c r="BE760" s="1019">
        <f>IF(AZ760=5,G760,0)</f>
        <v>0</v>
      </c>
      <c r="CA760" s="1048">
        <v>1</v>
      </c>
      <c r="CB760" s="1048">
        <v>7</v>
      </c>
      <c r="CZ760" s="1019">
        <v>2.1000000000000001E-4</v>
      </c>
    </row>
    <row r="761" spans="1:104">
      <c r="A761" s="1049"/>
      <c r="B761" s="1050"/>
      <c r="C761" s="1193" t="s">
        <v>2808</v>
      </c>
      <c r="D761" s="1194"/>
      <c r="E761" s="1051">
        <v>844.94320000000005</v>
      </c>
      <c r="F761" s="1052"/>
      <c r="G761" s="1053"/>
      <c r="M761" s="1054" t="s">
        <v>2808</v>
      </c>
      <c r="O761" s="1041"/>
    </row>
    <row r="762" spans="1:104">
      <c r="A762" s="1042">
        <v>268</v>
      </c>
      <c r="B762" s="1043" t="s">
        <v>2809</v>
      </c>
      <c r="C762" s="1044" t="s">
        <v>2810</v>
      </c>
      <c r="D762" s="1045" t="s">
        <v>136</v>
      </c>
      <c r="E762" s="1046">
        <v>463.79</v>
      </c>
      <c r="F762" s="1093">
        <v>0</v>
      </c>
      <c r="G762" s="1047">
        <f>E762*F762</f>
        <v>0</v>
      </c>
      <c r="O762" s="1041">
        <v>2</v>
      </c>
      <c r="AA762" s="1019">
        <v>1</v>
      </c>
      <c r="AB762" s="1019">
        <v>7</v>
      </c>
      <c r="AC762" s="1019">
        <v>7</v>
      </c>
      <c r="AZ762" s="1019">
        <v>2</v>
      </c>
      <c r="BA762" s="1019">
        <f>IF(AZ762=1,G762,0)</f>
        <v>0</v>
      </c>
      <c r="BB762" s="1019">
        <f>IF(AZ762=2,G762,0)</f>
        <v>0</v>
      </c>
      <c r="BC762" s="1019">
        <f>IF(AZ762=3,G762,0)</f>
        <v>0</v>
      </c>
      <c r="BD762" s="1019">
        <f>IF(AZ762=4,G762,0)</f>
        <v>0</v>
      </c>
      <c r="BE762" s="1019">
        <f>IF(AZ762=5,G762,0)</f>
        <v>0</v>
      </c>
      <c r="CA762" s="1048">
        <v>1</v>
      </c>
      <c r="CB762" s="1048">
        <v>7</v>
      </c>
      <c r="CZ762" s="1019">
        <v>3.2000000000000003E-4</v>
      </c>
    </row>
    <row r="763" spans="1:104">
      <c r="A763" s="1049"/>
      <c r="B763" s="1050"/>
      <c r="C763" s="1193" t="s">
        <v>1522</v>
      </c>
      <c r="D763" s="1194"/>
      <c r="E763" s="1051">
        <v>0</v>
      </c>
      <c r="F763" s="1052"/>
      <c r="G763" s="1053"/>
      <c r="M763" s="1054" t="s">
        <v>1522</v>
      </c>
      <c r="O763" s="1041"/>
    </row>
    <row r="764" spans="1:104">
      <c r="A764" s="1049"/>
      <c r="B764" s="1050"/>
      <c r="C764" s="1193" t="s">
        <v>2811</v>
      </c>
      <c r="D764" s="1194"/>
      <c r="E764" s="1051">
        <v>23.01</v>
      </c>
      <c r="F764" s="1052"/>
      <c r="G764" s="1053"/>
      <c r="M764" s="1054" t="s">
        <v>2811</v>
      </c>
      <c r="O764" s="1041"/>
    </row>
    <row r="765" spans="1:104" ht="22.5">
      <c r="A765" s="1049"/>
      <c r="B765" s="1050"/>
      <c r="C765" s="1193" t="s">
        <v>2812</v>
      </c>
      <c r="D765" s="1194"/>
      <c r="E765" s="1051">
        <v>51.1</v>
      </c>
      <c r="F765" s="1052"/>
      <c r="G765" s="1053"/>
      <c r="M765" s="1054" t="s">
        <v>2812</v>
      </c>
      <c r="O765" s="1041"/>
    </row>
    <row r="766" spans="1:104">
      <c r="A766" s="1049"/>
      <c r="B766" s="1050"/>
      <c r="C766" s="1193" t="s">
        <v>2813</v>
      </c>
      <c r="D766" s="1194"/>
      <c r="E766" s="1051">
        <v>11.6</v>
      </c>
      <c r="F766" s="1052"/>
      <c r="G766" s="1053"/>
      <c r="M766" s="1054" t="s">
        <v>2813</v>
      </c>
      <c r="O766" s="1041"/>
    </row>
    <row r="767" spans="1:104" ht="22.5">
      <c r="A767" s="1049"/>
      <c r="B767" s="1050"/>
      <c r="C767" s="1193" t="s">
        <v>2814</v>
      </c>
      <c r="D767" s="1194"/>
      <c r="E767" s="1051">
        <v>52.05</v>
      </c>
      <c r="F767" s="1052"/>
      <c r="G767" s="1053"/>
      <c r="M767" s="1054" t="s">
        <v>2814</v>
      </c>
      <c r="O767" s="1041"/>
    </row>
    <row r="768" spans="1:104">
      <c r="A768" s="1049"/>
      <c r="B768" s="1050"/>
      <c r="C768" s="1193" t="s">
        <v>2815</v>
      </c>
      <c r="D768" s="1194"/>
      <c r="E768" s="1051">
        <v>8.9</v>
      </c>
      <c r="F768" s="1052"/>
      <c r="G768" s="1053"/>
      <c r="M768" s="1054" t="s">
        <v>2815</v>
      </c>
      <c r="O768" s="1041"/>
    </row>
    <row r="769" spans="1:104">
      <c r="A769" s="1049"/>
      <c r="B769" s="1050"/>
      <c r="C769" s="1195" t="s">
        <v>1521</v>
      </c>
      <c r="D769" s="1194"/>
      <c r="E769" s="1063">
        <v>146.66</v>
      </c>
      <c r="F769" s="1052"/>
      <c r="G769" s="1053"/>
      <c r="M769" s="1054" t="s">
        <v>1521</v>
      </c>
      <c r="O769" s="1041"/>
    </row>
    <row r="770" spans="1:104">
      <c r="A770" s="1049"/>
      <c r="B770" s="1050"/>
      <c r="C770" s="1193" t="s">
        <v>1527</v>
      </c>
      <c r="D770" s="1194"/>
      <c r="E770" s="1051">
        <v>0</v>
      </c>
      <c r="F770" s="1052"/>
      <c r="G770" s="1053"/>
      <c r="M770" s="1054" t="s">
        <v>1527</v>
      </c>
      <c r="O770" s="1041"/>
    </row>
    <row r="771" spans="1:104" ht="22.5">
      <c r="A771" s="1049"/>
      <c r="B771" s="1050"/>
      <c r="C771" s="1193" t="s">
        <v>2816</v>
      </c>
      <c r="D771" s="1194"/>
      <c r="E771" s="1051">
        <v>90.1</v>
      </c>
      <c r="F771" s="1052"/>
      <c r="G771" s="1053"/>
      <c r="M771" s="1054" t="s">
        <v>2816</v>
      </c>
      <c r="O771" s="1041"/>
    </row>
    <row r="772" spans="1:104">
      <c r="A772" s="1049"/>
      <c r="B772" s="1050"/>
      <c r="C772" s="1193" t="s">
        <v>2817</v>
      </c>
      <c r="D772" s="1194"/>
      <c r="E772" s="1051">
        <v>46.3</v>
      </c>
      <c r="F772" s="1052"/>
      <c r="G772" s="1053"/>
      <c r="M772" s="1054" t="s">
        <v>2817</v>
      </c>
      <c r="O772" s="1041"/>
    </row>
    <row r="773" spans="1:104">
      <c r="A773" s="1049"/>
      <c r="B773" s="1050"/>
      <c r="C773" s="1193" t="s">
        <v>2818</v>
      </c>
      <c r="D773" s="1194"/>
      <c r="E773" s="1051">
        <v>48.3</v>
      </c>
      <c r="F773" s="1052"/>
      <c r="G773" s="1053"/>
      <c r="M773" s="1054" t="s">
        <v>2818</v>
      </c>
      <c r="O773" s="1041"/>
    </row>
    <row r="774" spans="1:104">
      <c r="A774" s="1049"/>
      <c r="B774" s="1050"/>
      <c r="C774" s="1193" t="s">
        <v>2819</v>
      </c>
      <c r="D774" s="1194"/>
      <c r="E774" s="1051">
        <v>22.43</v>
      </c>
      <c r="F774" s="1052"/>
      <c r="G774" s="1053"/>
      <c r="M774" s="1054" t="s">
        <v>2819</v>
      </c>
      <c r="O774" s="1041"/>
    </row>
    <row r="775" spans="1:104">
      <c r="A775" s="1049"/>
      <c r="B775" s="1050"/>
      <c r="C775" s="1195" t="s">
        <v>1521</v>
      </c>
      <c r="D775" s="1194"/>
      <c r="E775" s="1063">
        <v>207.13</v>
      </c>
      <c r="F775" s="1052"/>
      <c r="G775" s="1053"/>
      <c r="M775" s="1054" t="s">
        <v>1521</v>
      </c>
      <c r="O775" s="1041"/>
    </row>
    <row r="776" spans="1:104">
      <c r="A776" s="1049"/>
      <c r="B776" s="1050"/>
      <c r="C776" s="1193" t="s">
        <v>2820</v>
      </c>
      <c r="D776" s="1194"/>
      <c r="E776" s="1051">
        <v>55</v>
      </c>
      <c r="F776" s="1052"/>
      <c r="G776" s="1053"/>
      <c r="M776" s="1054" t="s">
        <v>2820</v>
      </c>
      <c r="O776" s="1041"/>
    </row>
    <row r="777" spans="1:104">
      <c r="A777" s="1049"/>
      <c r="B777" s="1050"/>
      <c r="C777" s="1193" t="s">
        <v>2821</v>
      </c>
      <c r="D777" s="1194"/>
      <c r="E777" s="1051">
        <v>55</v>
      </c>
      <c r="F777" s="1052"/>
      <c r="G777" s="1053"/>
      <c r="M777" s="1054" t="s">
        <v>2821</v>
      </c>
      <c r="O777" s="1041"/>
    </row>
    <row r="778" spans="1:104" ht="22.5">
      <c r="A778" s="1042">
        <v>269</v>
      </c>
      <c r="B778" s="1043" t="s">
        <v>2822</v>
      </c>
      <c r="C778" s="1044" t="s">
        <v>2823</v>
      </c>
      <c r="D778" s="1045" t="s">
        <v>853</v>
      </c>
      <c r="E778" s="1046">
        <v>807.84</v>
      </c>
      <c r="F778" s="1093">
        <v>0</v>
      </c>
      <c r="G778" s="1047">
        <f>E778*F778</f>
        <v>0</v>
      </c>
      <c r="O778" s="1041">
        <v>2</v>
      </c>
      <c r="AA778" s="1019">
        <v>1</v>
      </c>
      <c r="AB778" s="1019">
        <v>0</v>
      </c>
      <c r="AC778" s="1019">
        <v>0</v>
      </c>
      <c r="AZ778" s="1019">
        <v>2</v>
      </c>
      <c r="BA778" s="1019">
        <f>IF(AZ778=1,G778,0)</f>
        <v>0</v>
      </c>
      <c r="BB778" s="1019">
        <f>IF(AZ778=2,G778,0)</f>
        <v>0</v>
      </c>
      <c r="BC778" s="1019">
        <f>IF(AZ778=3,G778,0)</f>
        <v>0</v>
      </c>
      <c r="BD778" s="1019">
        <f>IF(AZ778=4,G778,0)</f>
        <v>0</v>
      </c>
      <c r="BE778" s="1019">
        <f>IF(AZ778=5,G778,0)</f>
        <v>0</v>
      </c>
      <c r="CA778" s="1048">
        <v>1</v>
      </c>
      <c r="CB778" s="1048">
        <v>0</v>
      </c>
      <c r="CZ778" s="1019">
        <v>5.7499999999999999E-3</v>
      </c>
    </row>
    <row r="779" spans="1:104">
      <c r="A779" s="1049"/>
      <c r="B779" s="1050"/>
      <c r="C779" s="1193" t="s">
        <v>2824</v>
      </c>
      <c r="D779" s="1194"/>
      <c r="E779" s="1051">
        <v>0</v>
      </c>
      <c r="F779" s="1052"/>
      <c r="G779" s="1053"/>
      <c r="M779" s="1054" t="s">
        <v>2824</v>
      </c>
      <c r="O779" s="1041"/>
    </row>
    <row r="780" spans="1:104">
      <c r="A780" s="1049"/>
      <c r="B780" s="1050"/>
      <c r="C780" s="1193" t="s">
        <v>2825</v>
      </c>
      <c r="D780" s="1194"/>
      <c r="E780" s="1051">
        <v>14.8</v>
      </c>
      <c r="F780" s="1052"/>
      <c r="G780" s="1053"/>
      <c r="M780" s="1054" t="s">
        <v>2825</v>
      </c>
      <c r="O780" s="1041"/>
    </row>
    <row r="781" spans="1:104">
      <c r="A781" s="1049"/>
      <c r="B781" s="1050"/>
      <c r="C781" s="1193" t="s">
        <v>2160</v>
      </c>
      <c r="D781" s="1194"/>
      <c r="E781" s="1051">
        <v>193.3</v>
      </c>
      <c r="F781" s="1052"/>
      <c r="G781" s="1053"/>
      <c r="M781" s="1054" t="s">
        <v>2160</v>
      </c>
      <c r="O781" s="1041"/>
    </row>
    <row r="782" spans="1:104" ht="33.75">
      <c r="A782" s="1049"/>
      <c r="B782" s="1050"/>
      <c r="C782" s="1193" t="s">
        <v>2156</v>
      </c>
      <c r="D782" s="1194"/>
      <c r="E782" s="1051">
        <v>48.26</v>
      </c>
      <c r="F782" s="1052"/>
      <c r="G782" s="1053"/>
      <c r="M782" s="1054" t="s">
        <v>2156</v>
      </c>
      <c r="O782" s="1041"/>
    </row>
    <row r="783" spans="1:104">
      <c r="A783" s="1049"/>
      <c r="B783" s="1050"/>
      <c r="C783" s="1193" t="s">
        <v>2157</v>
      </c>
      <c r="D783" s="1194"/>
      <c r="E783" s="1051">
        <v>24.61</v>
      </c>
      <c r="F783" s="1052"/>
      <c r="G783" s="1053"/>
      <c r="M783" s="1054" t="s">
        <v>2157</v>
      </c>
      <c r="O783" s="1041"/>
    </row>
    <row r="784" spans="1:104">
      <c r="A784" s="1049"/>
      <c r="B784" s="1050"/>
      <c r="C784" s="1193" t="s">
        <v>2047</v>
      </c>
      <c r="D784" s="1194"/>
      <c r="E784" s="1051">
        <v>18.329999999999998</v>
      </c>
      <c r="F784" s="1052"/>
      <c r="G784" s="1053"/>
      <c r="M784" s="1054" t="s">
        <v>2047</v>
      </c>
      <c r="O784" s="1041"/>
    </row>
    <row r="785" spans="1:104" ht="22.5">
      <c r="A785" s="1049"/>
      <c r="B785" s="1050"/>
      <c r="C785" s="1193" t="s">
        <v>2048</v>
      </c>
      <c r="D785" s="1194"/>
      <c r="E785" s="1051">
        <v>30.07</v>
      </c>
      <c r="F785" s="1052"/>
      <c r="G785" s="1053"/>
      <c r="M785" s="1054" t="s">
        <v>2048</v>
      </c>
      <c r="O785" s="1041"/>
    </row>
    <row r="786" spans="1:104">
      <c r="A786" s="1049"/>
      <c r="B786" s="1050"/>
      <c r="C786" s="1193" t="s">
        <v>2049</v>
      </c>
      <c r="D786" s="1194"/>
      <c r="E786" s="1051">
        <v>40.58</v>
      </c>
      <c r="F786" s="1052"/>
      <c r="G786" s="1053"/>
      <c r="M786" s="1054" t="s">
        <v>2049</v>
      </c>
      <c r="O786" s="1041"/>
    </row>
    <row r="787" spans="1:104">
      <c r="A787" s="1049"/>
      <c r="B787" s="1050"/>
      <c r="C787" s="1193" t="s">
        <v>2050</v>
      </c>
      <c r="D787" s="1194"/>
      <c r="E787" s="1051">
        <v>32.15</v>
      </c>
      <c r="F787" s="1052"/>
      <c r="G787" s="1053"/>
      <c r="M787" s="1054" t="s">
        <v>2050</v>
      </c>
      <c r="O787" s="1041"/>
    </row>
    <row r="788" spans="1:104">
      <c r="A788" s="1049"/>
      <c r="B788" s="1050"/>
      <c r="C788" s="1193" t="s">
        <v>2051</v>
      </c>
      <c r="D788" s="1194"/>
      <c r="E788" s="1051">
        <v>54.08</v>
      </c>
      <c r="F788" s="1052"/>
      <c r="G788" s="1053"/>
      <c r="M788" s="1054" t="s">
        <v>2051</v>
      </c>
      <c r="O788" s="1041"/>
    </row>
    <row r="789" spans="1:104">
      <c r="A789" s="1049"/>
      <c r="B789" s="1050"/>
      <c r="C789" s="1193" t="s">
        <v>2052</v>
      </c>
      <c r="D789" s="1194"/>
      <c r="E789" s="1051">
        <v>23.04</v>
      </c>
      <c r="F789" s="1052"/>
      <c r="G789" s="1053"/>
      <c r="M789" s="1054" t="s">
        <v>2052</v>
      </c>
      <c r="O789" s="1041"/>
    </row>
    <row r="790" spans="1:104">
      <c r="A790" s="1049"/>
      <c r="B790" s="1050"/>
      <c r="C790" s="1193" t="s">
        <v>2053</v>
      </c>
      <c r="D790" s="1194"/>
      <c r="E790" s="1051">
        <v>22.04</v>
      </c>
      <c r="F790" s="1052"/>
      <c r="G790" s="1053"/>
      <c r="M790" s="1054" t="s">
        <v>2053</v>
      </c>
      <c r="O790" s="1041"/>
    </row>
    <row r="791" spans="1:104">
      <c r="A791" s="1049"/>
      <c r="B791" s="1050"/>
      <c r="C791" s="1193" t="s">
        <v>2164</v>
      </c>
      <c r="D791" s="1194"/>
      <c r="E791" s="1051">
        <v>248.83</v>
      </c>
      <c r="F791" s="1052"/>
      <c r="G791" s="1053"/>
      <c r="M791" s="1054" t="s">
        <v>2164</v>
      </c>
      <c r="O791" s="1041"/>
    </row>
    <row r="792" spans="1:104">
      <c r="A792" s="1049"/>
      <c r="B792" s="1050"/>
      <c r="C792" s="1193" t="s">
        <v>2161</v>
      </c>
      <c r="D792" s="1194"/>
      <c r="E792" s="1051">
        <v>11.15</v>
      </c>
      <c r="F792" s="1052"/>
      <c r="G792" s="1053"/>
      <c r="M792" s="1054" t="s">
        <v>2161</v>
      </c>
      <c r="O792" s="1041"/>
    </row>
    <row r="793" spans="1:104">
      <c r="A793" s="1049"/>
      <c r="B793" s="1050"/>
      <c r="C793" s="1193" t="s">
        <v>2239</v>
      </c>
      <c r="D793" s="1194"/>
      <c r="E793" s="1051">
        <v>20.3</v>
      </c>
      <c r="F793" s="1052"/>
      <c r="G793" s="1053"/>
      <c r="M793" s="1054" t="s">
        <v>2239</v>
      </c>
      <c r="O793" s="1041"/>
    </row>
    <row r="794" spans="1:104">
      <c r="A794" s="1049"/>
      <c r="B794" s="1050"/>
      <c r="C794" s="1193" t="s">
        <v>2826</v>
      </c>
      <c r="D794" s="1194"/>
      <c r="E794" s="1051">
        <v>26.3</v>
      </c>
      <c r="F794" s="1052"/>
      <c r="G794" s="1053"/>
      <c r="M794" s="1054" t="s">
        <v>2826</v>
      </c>
      <c r="O794" s="1041"/>
    </row>
    <row r="795" spans="1:104" ht="22.5">
      <c r="A795" s="1042">
        <v>270</v>
      </c>
      <c r="B795" s="1043" t="s">
        <v>2827</v>
      </c>
      <c r="C795" s="1044" t="s">
        <v>2828</v>
      </c>
      <c r="D795" s="1045" t="s">
        <v>853</v>
      </c>
      <c r="E795" s="1046">
        <v>902.4547</v>
      </c>
      <c r="F795" s="1093">
        <v>0</v>
      </c>
      <c r="G795" s="1047">
        <f>E795*F795</f>
        <v>0</v>
      </c>
      <c r="O795" s="1041">
        <v>2</v>
      </c>
      <c r="AA795" s="1019">
        <v>12</v>
      </c>
      <c r="AB795" s="1019">
        <v>0</v>
      </c>
      <c r="AC795" s="1019">
        <v>31</v>
      </c>
      <c r="AZ795" s="1019">
        <v>2</v>
      </c>
      <c r="BA795" s="1019">
        <f>IF(AZ795=1,G795,0)</f>
        <v>0</v>
      </c>
      <c r="BB795" s="1019">
        <f>IF(AZ795=2,G795,0)</f>
        <v>0</v>
      </c>
      <c r="BC795" s="1019">
        <f>IF(AZ795=3,G795,0)</f>
        <v>0</v>
      </c>
      <c r="BD795" s="1019">
        <f>IF(AZ795=4,G795,0)</f>
        <v>0</v>
      </c>
      <c r="BE795" s="1019">
        <f>IF(AZ795=5,G795,0)</f>
        <v>0</v>
      </c>
      <c r="CA795" s="1048">
        <v>12</v>
      </c>
      <c r="CB795" s="1048">
        <v>0</v>
      </c>
      <c r="CZ795" s="1019">
        <v>1.9199999999999998E-2</v>
      </c>
    </row>
    <row r="796" spans="1:104">
      <c r="A796" s="1049"/>
      <c r="B796" s="1050"/>
      <c r="C796" s="1193" t="s">
        <v>2824</v>
      </c>
      <c r="D796" s="1194"/>
      <c r="E796" s="1051">
        <v>0</v>
      </c>
      <c r="F796" s="1052"/>
      <c r="G796" s="1053"/>
      <c r="M796" s="1054" t="s">
        <v>2824</v>
      </c>
      <c r="O796" s="1041"/>
    </row>
    <row r="797" spans="1:104">
      <c r="A797" s="1049"/>
      <c r="B797" s="1050"/>
      <c r="C797" s="1193" t="s">
        <v>2829</v>
      </c>
      <c r="D797" s="1194"/>
      <c r="E797" s="1051">
        <v>902.4547</v>
      </c>
      <c r="F797" s="1052"/>
      <c r="G797" s="1053"/>
      <c r="M797" s="1054" t="s">
        <v>2829</v>
      </c>
      <c r="O797" s="1041"/>
    </row>
    <row r="798" spans="1:104" ht="22.5">
      <c r="A798" s="1042">
        <v>271</v>
      </c>
      <c r="B798" s="1043" t="s">
        <v>2830</v>
      </c>
      <c r="C798" s="1044" t="s">
        <v>2831</v>
      </c>
      <c r="D798" s="1045" t="s">
        <v>853</v>
      </c>
      <c r="E798" s="1046">
        <v>78.623999999999995</v>
      </c>
      <c r="F798" s="1093">
        <v>0</v>
      </c>
      <c r="G798" s="1047">
        <f>E798*F798</f>
        <v>0</v>
      </c>
      <c r="O798" s="1041">
        <v>2</v>
      </c>
      <c r="AA798" s="1019">
        <v>12</v>
      </c>
      <c r="AB798" s="1019">
        <v>0</v>
      </c>
      <c r="AC798" s="1019">
        <v>32</v>
      </c>
      <c r="AZ798" s="1019">
        <v>2</v>
      </c>
      <c r="BA798" s="1019">
        <f>IF(AZ798=1,G798,0)</f>
        <v>0</v>
      </c>
      <c r="BB798" s="1019">
        <f>IF(AZ798=2,G798,0)</f>
        <v>0</v>
      </c>
      <c r="BC798" s="1019">
        <f>IF(AZ798=3,G798,0)</f>
        <v>0</v>
      </c>
      <c r="BD798" s="1019">
        <f>IF(AZ798=4,G798,0)</f>
        <v>0</v>
      </c>
      <c r="BE798" s="1019">
        <f>IF(AZ798=5,G798,0)</f>
        <v>0</v>
      </c>
      <c r="CA798" s="1048">
        <v>12</v>
      </c>
      <c r="CB798" s="1048">
        <v>0</v>
      </c>
      <c r="CZ798" s="1019">
        <v>0</v>
      </c>
    </row>
    <row r="799" spans="1:104">
      <c r="A799" s="1049"/>
      <c r="B799" s="1050"/>
      <c r="C799" s="1193" t="s">
        <v>2824</v>
      </c>
      <c r="D799" s="1194"/>
      <c r="E799" s="1051">
        <v>0</v>
      </c>
      <c r="F799" s="1052"/>
      <c r="G799" s="1053"/>
      <c r="M799" s="1054" t="s">
        <v>2824</v>
      </c>
      <c r="O799" s="1041"/>
    </row>
    <row r="800" spans="1:104">
      <c r="A800" s="1049"/>
      <c r="B800" s="1050"/>
      <c r="C800" s="1193" t="s">
        <v>2832</v>
      </c>
      <c r="D800" s="1194"/>
      <c r="E800" s="1051">
        <v>22.736000000000001</v>
      </c>
      <c r="F800" s="1052"/>
      <c r="G800" s="1053"/>
      <c r="M800" s="1054" t="s">
        <v>2832</v>
      </c>
      <c r="O800" s="1041"/>
    </row>
    <row r="801" spans="1:104">
      <c r="A801" s="1049"/>
      <c r="B801" s="1050"/>
      <c r="C801" s="1193" t="s">
        <v>2833</v>
      </c>
      <c r="D801" s="1194"/>
      <c r="E801" s="1051">
        <v>16.576000000000001</v>
      </c>
      <c r="F801" s="1052"/>
      <c r="G801" s="1053"/>
      <c r="M801" s="1054" t="s">
        <v>2833</v>
      </c>
      <c r="O801" s="1041"/>
    </row>
    <row r="802" spans="1:104">
      <c r="A802" s="1049"/>
      <c r="B802" s="1050"/>
      <c r="C802" s="1193" t="s">
        <v>2834</v>
      </c>
      <c r="D802" s="1194"/>
      <c r="E802" s="1051">
        <v>29.456</v>
      </c>
      <c r="F802" s="1052"/>
      <c r="G802" s="1053"/>
      <c r="M802" s="1054" t="s">
        <v>2834</v>
      </c>
      <c r="O802" s="1041"/>
    </row>
    <row r="803" spans="1:104">
      <c r="A803" s="1049"/>
      <c r="B803" s="1050"/>
      <c r="C803" s="1193" t="s">
        <v>2835</v>
      </c>
      <c r="D803" s="1194"/>
      <c r="E803" s="1051">
        <v>9.8559999999999999</v>
      </c>
      <c r="F803" s="1052"/>
      <c r="G803" s="1053"/>
      <c r="M803" s="1054" t="s">
        <v>2835</v>
      </c>
      <c r="O803" s="1041"/>
    </row>
    <row r="804" spans="1:104">
      <c r="A804" s="1042">
        <v>272</v>
      </c>
      <c r="B804" s="1043" t="s">
        <v>2836</v>
      </c>
      <c r="C804" s="1044" t="s">
        <v>2837</v>
      </c>
      <c r="D804" s="1045" t="s">
        <v>1335</v>
      </c>
      <c r="E804" s="1046">
        <v>22.298061111999999</v>
      </c>
      <c r="F804" s="1093">
        <v>0</v>
      </c>
      <c r="G804" s="1047">
        <f>E804*F804</f>
        <v>0</v>
      </c>
      <c r="O804" s="1041">
        <v>2</v>
      </c>
      <c r="AA804" s="1019">
        <v>7</v>
      </c>
      <c r="AB804" s="1019">
        <v>1001</v>
      </c>
      <c r="AC804" s="1019">
        <v>5</v>
      </c>
      <c r="AZ804" s="1019">
        <v>2</v>
      </c>
      <c r="BA804" s="1019">
        <f>IF(AZ804=1,G804,0)</f>
        <v>0</v>
      </c>
      <c r="BB804" s="1019">
        <f>IF(AZ804=2,G804,0)</f>
        <v>0</v>
      </c>
      <c r="BC804" s="1019">
        <f>IF(AZ804=3,G804,0)</f>
        <v>0</v>
      </c>
      <c r="BD804" s="1019">
        <f>IF(AZ804=4,G804,0)</f>
        <v>0</v>
      </c>
      <c r="BE804" s="1019">
        <f>IF(AZ804=5,G804,0)</f>
        <v>0</v>
      </c>
      <c r="CA804" s="1048">
        <v>7</v>
      </c>
      <c r="CB804" s="1048">
        <v>1001</v>
      </c>
      <c r="CZ804" s="1019">
        <v>0</v>
      </c>
    </row>
    <row r="805" spans="1:104">
      <c r="A805" s="1055"/>
      <c r="B805" s="1056" t="s">
        <v>669</v>
      </c>
      <c r="C805" s="1057" t="str">
        <f>CONCATENATE(B759," ",C759)</f>
        <v>771 Podlahy z dlaždic a obklady</v>
      </c>
      <c r="D805" s="1058"/>
      <c r="E805" s="1059"/>
      <c r="F805" s="1060"/>
      <c r="G805" s="1061">
        <f>SUM(G759:G804)</f>
        <v>0</v>
      </c>
      <c r="O805" s="1041">
        <v>4</v>
      </c>
      <c r="BA805" s="1062">
        <f>SUM(BA759:BA804)</f>
        <v>0</v>
      </c>
      <c r="BB805" s="1062">
        <f>SUM(BB759:BB804)</f>
        <v>0</v>
      </c>
      <c r="BC805" s="1062">
        <f>SUM(BC759:BC804)</f>
        <v>0</v>
      </c>
      <c r="BD805" s="1062">
        <f>SUM(BD759:BD804)</f>
        <v>0</v>
      </c>
      <c r="BE805" s="1062">
        <f>SUM(BE759:BE804)</f>
        <v>0</v>
      </c>
    </row>
    <row r="806" spans="1:104">
      <c r="A806" s="1034" t="s">
        <v>110</v>
      </c>
      <c r="B806" s="1035" t="s">
        <v>1891</v>
      </c>
      <c r="C806" s="1036" t="s">
        <v>1892</v>
      </c>
      <c r="D806" s="1037"/>
      <c r="E806" s="1038"/>
      <c r="F806" s="1038"/>
      <c r="G806" s="1039"/>
      <c r="H806" s="1040"/>
      <c r="I806" s="1040"/>
      <c r="O806" s="1041">
        <v>1</v>
      </c>
    </row>
    <row r="807" spans="1:104">
      <c r="A807" s="1042">
        <v>273</v>
      </c>
      <c r="B807" s="1043" t="s">
        <v>2838</v>
      </c>
      <c r="C807" s="1044" t="s">
        <v>2839</v>
      </c>
      <c r="D807" s="1045" t="s">
        <v>853</v>
      </c>
      <c r="E807" s="1046">
        <v>468.03</v>
      </c>
      <c r="F807" s="1093">
        <v>0</v>
      </c>
      <c r="G807" s="1047">
        <f>E807*F807</f>
        <v>0</v>
      </c>
      <c r="O807" s="1041">
        <v>2</v>
      </c>
      <c r="AA807" s="1019">
        <v>1</v>
      </c>
      <c r="AB807" s="1019">
        <v>7</v>
      </c>
      <c r="AC807" s="1019">
        <v>7</v>
      </c>
      <c r="AZ807" s="1019">
        <v>2</v>
      </c>
      <c r="BA807" s="1019">
        <f>IF(AZ807=1,G807,0)</f>
        <v>0</v>
      </c>
      <c r="BB807" s="1019">
        <f>IF(AZ807=2,G807,0)</f>
        <v>0</v>
      </c>
      <c r="BC807" s="1019">
        <f>IF(AZ807=3,G807,0)</f>
        <v>0</v>
      </c>
      <c r="BD807" s="1019">
        <f>IF(AZ807=4,G807,0)</f>
        <v>0</v>
      </c>
      <c r="BE807" s="1019">
        <f>IF(AZ807=5,G807,0)</f>
        <v>0</v>
      </c>
      <c r="CA807" s="1048">
        <v>1</v>
      </c>
      <c r="CB807" s="1048">
        <v>7</v>
      </c>
      <c r="CZ807" s="1019">
        <v>0</v>
      </c>
    </row>
    <row r="808" spans="1:104" ht="33.75">
      <c r="A808" s="1049"/>
      <c r="B808" s="1050"/>
      <c r="C808" s="1193" t="s">
        <v>2167</v>
      </c>
      <c r="D808" s="1194"/>
      <c r="E808" s="1051">
        <v>303.77</v>
      </c>
      <c r="F808" s="1052"/>
      <c r="G808" s="1053"/>
      <c r="M808" s="1054" t="s">
        <v>2167</v>
      </c>
      <c r="O808" s="1041"/>
    </row>
    <row r="809" spans="1:104">
      <c r="A809" s="1049"/>
      <c r="B809" s="1050"/>
      <c r="C809" s="1193" t="s">
        <v>2168</v>
      </c>
      <c r="D809" s="1194"/>
      <c r="E809" s="1051">
        <v>164.26</v>
      </c>
      <c r="F809" s="1052"/>
      <c r="G809" s="1053"/>
      <c r="M809" s="1054" t="s">
        <v>2168</v>
      </c>
      <c r="O809" s="1041"/>
    </row>
    <row r="810" spans="1:104">
      <c r="A810" s="1042">
        <v>274</v>
      </c>
      <c r="B810" s="1043" t="s">
        <v>2840</v>
      </c>
      <c r="C810" s="1044" t="s">
        <v>2841</v>
      </c>
      <c r="D810" s="1045" t="s">
        <v>136</v>
      </c>
      <c r="E810" s="1046">
        <v>233.64</v>
      </c>
      <c r="F810" s="1093">
        <v>0</v>
      </c>
      <c r="G810" s="1047">
        <f>E810*F810</f>
        <v>0</v>
      </c>
      <c r="O810" s="1041">
        <v>2</v>
      </c>
      <c r="AA810" s="1019">
        <v>1</v>
      </c>
      <c r="AB810" s="1019">
        <v>7</v>
      </c>
      <c r="AC810" s="1019">
        <v>7</v>
      </c>
      <c r="AZ810" s="1019">
        <v>2</v>
      </c>
      <c r="BA810" s="1019">
        <f>IF(AZ810=1,G810,0)</f>
        <v>0</v>
      </c>
      <c r="BB810" s="1019">
        <f>IF(AZ810=2,G810,0)</f>
        <v>0</v>
      </c>
      <c r="BC810" s="1019">
        <f>IF(AZ810=3,G810,0)</f>
        <v>0</v>
      </c>
      <c r="BD810" s="1019">
        <f>IF(AZ810=4,G810,0)</f>
        <v>0</v>
      </c>
      <c r="BE810" s="1019">
        <f>IF(AZ810=5,G810,0)</f>
        <v>0</v>
      </c>
      <c r="CA810" s="1048">
        <v>1</v>
      </c>
      <c r="CB810" s="1048">
        <v>7</v>
      </c>
      <c r="CZ810" s="1019">
        <v>2.4000000000000001E-4</v>
      </c>
    </row>
    <row r="811" spans="1:104">
      <c r="A811" s="1049"/>
      <c r="B811" s="1050"/>
      <c r="C811" s="1193" t="s">
        <v>2842</v>
      </c>
      <c r="D811" s="1194"/>
      <c r="E811" s="1051">
        <v>26.25</v>
      </c>
      <c r="F811" s="1052"/>
      <c r="G811" s="1053"/>
      <c r="M811" s="1054" t="s">
        <v>2842</v>
      </c>
      <c r="O811" s="1041"/>
    </row>
    <row r="812" spans="1:104" ht="33.75">
      <c r="A812" s="1049"/>
      <c r="B812" s="1050"/>
      <c r="C812" s="1193" t="s">
        <v>2843</v>
      </c>
      <c r="D812" s="1194"/>
      <c r="E812" s="1051">
        <v>102.26</v>
      </c>
      <c r="F812" s="1052"/>
      <c r="G812" s="1053"/>
      <c r="M812" s="1054" t="s">
        <v>2843</v>
      </c>
      <c r="O812" s="1041"/>
    </row>
    <row r="813" spans="1:104" ht="22.5">
      <c r="A813" s="1049"/>
      <c r="B813" s="1050"/>
      <c r="C813" s="1193" t="s">
        <v>2844</v>
      </c>
      <c r="D813" s="1194"/>
      <c r="E813" s="1051">
        <v>48.53</v>
      </c>
      <c r="F813" s="1052"/>
      <c r="G813" s="1053"/>
      <c r="M813" s="1054" t="s">
        <v>2844</v>
      </c>
      <c r="O813" s="1041"/>
    </row>
    <row r="814" spans="1:104" ht="22.5">
      <c r="A814" s="1049"/>
      <c r="B814" s="1050"/>
      <c r="C814" s="1193" t="s">
        <v>2845</v>
      </c>
      <c r="D814" s="1194"/>
      <c r="E814" s="1051">
        <v>56.6</v>
      </c>
      <c r="F814" s="1052"/>
      <c r="G814" s="1053"/>
      <c r="M814" s="1054" t="s">
        <v>2845</v>
      </c>
      <c r="O814" s="1041"/>
    </row>
    <row r="815" spans="1:104" ht="22.5">
      <c r="A815" s="1042">
        <v>275</v>
      </c>
      <c r="B815" s="1043" t="s">
        <v>2846</v>
      </c>
      <c r="C815" s="1044" t="s">
        <v>2847</v>
      </c>
      <c r="D815" s="1045" t="s">
        <v>853</v>
      </c>
      <c r="E815" s="1046">
        <v>468.03</v>
      </c>
      <c r="F815" s="1093">
        <v>0</v>
      </c>
      <c r="G815" s="1047">
        <f>E815*F815</f>
        <v>0</v>
      </c>
      <c r="O815" s="1041">
        <v>2</v>
      </c>
      <c r="AA815" s="1019">
        <v>1</v>
      </c>
      <c r="AB815" s="1019">
        <v>7</v>
      </c>
      <c r="AC815" s="1019">
        <v>7</v>
      </c>
      <c r="AZ815" s="1019">
        <v>2</v>
      </c>
      <c r="BA815" s="1019">
        <f>IF(AZ815=1,G815,0)</f>
        <v>0</v>
      </c>
      <c r="BB815" s="1019">
        <f>IF(AZ815=2,G815,0)</f>
        <v>0</v>
      </c>
      <c r="BC815" s="1019">
        <f>IF(AZ815=3,G815,0)</f>
        <v>0</v>
      </c>
      <c r="BD815" s="1019">
        <f>IF(AZ815=4,G815,0)</f>
        <v>0</v>
      </c>
      <c r="BE815" s="1019">
        <f>IF(AZ815=5,G815,0)</f>
        <v>0</v>
      </c>
      <c r="CA815" s="1048">
        <v>1</v>
      </c>
      <c r="CB815" s="1048">
        <v>7</v>
      </c>
      <c r="CZ815" s="1019">
        <v>2.5000000000000001E-4</v>
      </c>
    </row>
    <row r="816" spans="1:104" ht="33.75">
      <c r="A816" s="1049"/>
      <c r="B816" s="1050"/>
      <c r="C816" s="1193" t="s">
        <v>2167</v>
      </c>
      <c r="D816" s="1194"/>
      <c r="E816" s="1051">
        <v>303.77</v>
      </c>
      <c r="F816" s="1052"/>
      <c r="G816" s="1053"/>
      <c r="M816" s="1054" t="s">
        <v>2167</v>
      </c>
      <c r="O816" s="1041"/>
    </row>
    <row r="817" spans="1:104">
      <c r="A817" s="1049"/>
      <c r="B817" s="1050"/>
      <c r="C817" s="1193" t="s">
        <v>2168</v>
      </c>
      <c r="D817" s="1194"/>
      <c r="E817" s="1051">
        <v>164.26</v>
      </c>
      <c r="F817" s="1052"/>
      <c r="G817" s="1053"/>
      <c r="M817" s="1054" t="s">
        <v>2168</v>
      </c>
      <c r="O817" s="1041"/>
    </row>
    <row r="818" spans="1:104" ht="22.5">
      <c r="A818" s="1042">
        <v>276</v>
      </c>
      <c r="B818" s="1043" t="s">
        <v>2848</v>
      </c>
      <c r="C818" s="1044" t="s">
        <v>2849</v>
      </c>
      <c r="D818" s="1045" t="s">
        <v>853</v>
      </c>
      <c r="E818" s="1046">
        <v>520.79169999999999</v>
      </c>
      <c r="F818" s="1093">
        <v>0</v>
      </c>
      <c r="G818" s="1047">
        <f>E818*F818</f>
        <v>0</v>
      </c>
      <c r="O818" s="1041">
        <v>2</v>
      </c>
      <c r="AA818" s="1019">
        <v>3</v>
      </c>
      <c r="AB818" s="1019">
        <v>7</v>
      </c>
      <c r="AC818" s="1019" t="s">
        <v>2848</v>
      </c>
      <c r="AZ818" s="1019">
        <v>2</v>
      </c>
      <c r="BA818" s="1019">
        <f>IF(AZ818=1,G818,0)</f>
        <v>0</v>
      </c>
      <c r="BB818" s="1019">
        <f>IF(AZ818=2,G818,0)</f>
        <v>0</v>
      </c>
      <c r="BC818" s="1019">
        <f>IF(AZ818=3,G818,0)</f>
        <v>0</v>
      </c>
      <c r="BD818" s="1019">
        <f>IF(AZ818=4,G818,0)</f>
        <v>0</v>
      </c>
      <c r="BE818" s="1019">
        <f>IF(AZ818=5,G818,0)</f>
        <v>0</v>
      </c>
      <c r="CA818" s="1048">
        <v>3</v>
      </c>
      <c r="CB818" s="1048">
        <v>7</v>
      </c>
      <c r="CZ818" s="1019">
        <v>1.6000000000000001E-3</v>
      </c>
    </row>
    <row r="819" spans="1:104">
      <c r="A819" s="1049"/>
      <c r="B819" s="1050"/>
      <c r="C819" s="1193" t="s">
        <v>2850</v>
      </c>
      <c r="D819" s="1194"/>
      <c r="E819" s="1051">
        <v>520.79169999999999</v>
      </c>
      <c r="F819" s="1052"/>
      <c r="G819" s="1053"/>
      <c r="M819" s="1054" t="s">
        <v>2850</v>
      </c>
      <c r="O819" s="1041"/>
    </row>
    <row r="820" spans="1:104">
      <c r="A820" s="1042">
        <v>277</v>
      </c>
      <c r="B820" s="1043" t="s">
        <v>2851</v>
      </c>
      <c r="C820" s="1044" t="s">
        <v>2852</v>
      </c>
      <c r="D820" s="1045" t="s">
        <v>1335</v>
      </c>
      <c r="E820" s="1046">
        <v>1.00634782</v>
      </c>
      <c r="F820" s="1093">
        <v>0</v>
      </c>
      <c r="G820" s="1047">
        <f>E820*F820</f>
        <v>0</v>
      </c>
      <c r="O820" s="1041">
        <v>2</v>
      </c>
      <c r="AA820" s="1019">
        <v>7</v>
      </c>
      <c r="AB820" s="1019">
        <v>1001</v>
      </c>
      <c r="AC820" s="1019">
        <v>5</v>
      </c>
      <c r="AZ820" s="1019">
        <v>2</v>
      </c>
      <c r="BA820" s="1019">
        <f>IF(AZ820=1,G820,0)</f>
        <v>0</v>
      </c>
      <c r="BB820" s="1019">
        <f>IF(AZ820=2,G820,0)</f>
        <v>0</v>
      </c>
      <c r="BC820" s="1019">
        <f>IF(AZ820=3,G820,0)</f>
        <v>0</v>
      </c>
      <c r="BD820" s="1019">
        <f>IF(AZ820=4,G820,0)</f>
        <v>0</v>
      </c>
      <c r="BE820" s="1019">
        <f>IF(AZ820=5,G820,0)</f>
        <v>0</v>
      </c>
      <c r="CA820" s="1048">
        <v>7</v>
      </c>
      <c r="CB820" s="1048">
        <v>1001</v>
      </c>
      <c r="CZ820" s="1019">
        <v>0</v>
      </c>
    </row>
    <row r="821" spans="1:104">
      <c r="A821" s="1055"/>
      <c r="B821" s="1056" t="s">
        <v>669</v>
      </c>
      <c r="C821" s="1057" t="str">
        <f>CONCATENATE(B806," ",C806)</f>
        <v>776 Podlahy povlakové</v>
      </c>
      <c r="D821" s="1058"/>
      <c r="E821" s="1059"/>
      <c r="F821" s="1060"/>
      <c r="G821" s="1061">
        <f>SUM(G806:G820)</f>
        <v>0</v>
      </c>
      <c r="O821" s="1041">
        <v>4</v>
      </c>
      <c r="BA821" s="1062">
        <f>SUM(BA806:BA820)</f>
        <v>0</v>
      </c>
      <c r="BB821" s="1062">
        <f>SUM(BB806:BB820)</f>
        <v>0</v>
      </c>
      <c r="BC821" s="1062">
        <f>SUM(BC806:BC820)</f>
        <v>0</v>
      </c>
      <c r="BD821" s="1062">
        <f>SUM(BD806:BD820)</f>
        <v>0</v>
      </c>
      <c r="BE821" s="1062">
        <f>SUM(BE806:BE820)</f>
        <v>0</v>
      </c>
    </row>
    <row r="822" spans="1:104">
      <c r="A822" s="1034" t="s">
        <v>110</v>
      </c>
      <c r="B822" s="1035" t="s">
        <v>2853</v>
      </c>
      <c r="C822" s="1036" t="s">
        <v>2854</v>
      </c>
      <c r="D822" s="1037"/>
      <c r="E822" s="1038"/>
      <c r="F822" s="1038"/>
      <c r="G822" s="1039"/>
      <c r="H822" s="1040"/>
      <c r="I822" s="1040"/>
      <c r="O822" s="1041">
        <v>1</v>
      </c>
    </row>
    <row r="823" spans="1:104">
      <c r="A823" s="1042">
        <v>278</v>
      </c>
      <c r="B823" s="1043" t="s">
        <v>2855</v>
      </c>
      <c r="C823" s="1044" t="s">
        <v>2856</v>
      </c>
      <c r="D823" s="1045" t="s">
        <v>853</v>
      </c>
      <c r="E823" s="1046">
        <v>1080.2249999999999</v>
      </c>
      <c r="F823" s="1093">
        <v>0</v>
      </c>
      <c r="G823" s="1047">
        <f>E823*F823</f>
        <v>0</v>
      </c>
      <c r="O823" s="1041">
        <v>2</v>
      </c>
      <c r="AA823" s="1019">
        <v>1</v>
      </c>
      <c r="AB823" s="1019">
        <v>7</v>
      </c>
      <c r="AC823" s="1019">
        <v>7</v>
      </c>
      <c r="AZ823" s="1019">
        <v>2</v>
      </c>
      <c r="BA823" s="1019">
        <f>IF(AZ823=1,G823,0)</f>
        <v>0</v>
      </c>
      <c r="BB823" s="1019">
        <f>IF(AZ823=2,G823,0)</f>
        <v>0</v>
      </c>
      <c r="BC823" s="1019">
        <f>IF(AZ823=3,G823,0)</f>
        <v>0</v>
      </c>
      <c r="BD823" s="1019">
        <f>IF(AZ823=4,G823,0)</f>
        <v>0</v>
      </c>
      <c r="BE823" s="1019">
        <f>IF(AZ823=5,G823,0)</f>
        <v>0</v>
      </c>
      <c r="CA823" s="1048">
        <v>1</v>
      </c>
      <c r="CB823" s="1048">
        <v>7</v>
      </c>
      <c r="CZ823" s="1019">
        <v>1.6000000000000001E-4</v>
      </c>
    </row>
    <row r="824" spans="1:104">
      <c r="A824" s="1042">
        <v>279</v>
      </c>
      <c r="B824" s="1043" t="s">
        <v>2857</v>
      </c>
      <c r="C824" s="1044" t="s">
        <v>2858</v>
      </c>
      <c r="D824" s="1045" t="s">
        <v>853</v>
      </c>
      <c r="E824" s="1046">
        <v>1080.2249999999999</v>
      </c>
      <c r="F824" s="1093">
        <v>0</v>
      </c>
      <c r="G824" s="1047">
        <f>E824*F824</f>
        <v>0</v>
      </c>
      <c r="O824" s="1041">
        <v>2</v>
      </c>
      <c r="AA824" s="1019">
        <v>1</v>
      </c>
      <c r="AB824" s="1019">
        <v>7</v>
      </c>
      <c r="AC824" s="1019">
        <v>7</v>
      </c>
      <c r="AZ824" s="1019">
        <v>2</v>
      </c>
      <c r="BA824" s="1019">
        <f>IF(AZ824=1,G824,0)</f>
        <v>0</v>
      </c>
      <c r="BB824" s="1019">
        <f>IF(AZ824=2,G824,0)</f>
        <v>0</v>
      </c>
      <c r="BC824" s="1019">
        <f>IF(AZ824=3,G824,0)</f>
        <v>0</v>
      </c>
      <c r="BD824" s="1019">
        <f>IF(AZ824=4,G824,0)</f>
        <v>0</v>
      </c>
      <c r="BE824" s="1019">
        <f>IF(AZ824=5,G824,0)</f>
        <v>0</v>
      </c>
      <c r="CA824" s="1048">
        <v>1</v>
      </c>
      <c r="CB824" s="1048">
        <v>7</v>
      </c>
      <c r="CZ824" s="1019">
        <v>2.3500000000000001E-3</v>
      </c>
    </row>
    <row r="825" spans="1:104">
      <c r="A825" s="1049"/>
      <c r="B825" s="1050"/>
      <c r="C825" s="1193" t="s">
        <v>1522</v>
      </c>
      <c r="D825" s="1194"/>
      <c r="E825" s="1051">
        <v>0</v>
      </c>
      <c r="F825" s="1052"/>
      <c r="G825" s="1053"/>
      <c r="M825" s="1054" t="s">
        <v>1522</v>
      </c>
      <c r="O825" s="1041"/>
    </row>
    <row r="826" spans="1:104">
      <c r="A826" s="1049"/>
      <c r="B826" s="1050"/>
      <c r="C826" s="1193" t="s">
        <v>2859</v>
      </c>
      <c r="D826" s="1194"/>
      <c r="E826" s="1051">
        <v>7.41</v>
      </c>
      <c r="F826" s="1052"/>
      <c r="G826" s="1053"/>
      <c r="M826" s="1054" t="s">
        <v>2859</v>
      </c>
      <c r="O826" s="1041"/>
    </row>
    <row r="827" spans="1:104">
      <c r="A827" s="1049"/>
      <c r="B827" s="1050"/>
      <c r="C827" s="1193" t="s">
        <v>2860</v>
      </c>
      <c r="D827" s="1194"/>
      <c r="E827" s="1051">
        <v>12.9</v>
      </c>
      <c r="F827" s="1052"/>
      <c r="G827" s="1053"/>
      <c r="M827" s="1054" t="s">
        <v>2860</v>
      </c>
      <c r="O827" s="1041"/>
    </row>
    <row r="828" spans="1:104">
      <c r="A828" s="1049"/>
      <c r="B828" s="1050"/>
      <c r="C828" s="1193" t="s">
        <v>2861</v>
      </c>
      <c r="D828" s="1194"/>
      <c r="E828" s="1051">
        <v>21.9</v>
      </c>
      <c r="F828" s="1052"/>
      <c r="G828" s="1053"/>
      <c r="M828" s="1054" t="s">
        <v>2861</v>
      </c>
      <c r="O828" s="1041"/>
    </row>
    <row r="829" spans="1:104">
      <c r="A829" s="1049"/>
      <c r="B829" s="1050"/>
      <c r="C829" s="1195" t="s">
        <v>1521</v>
      </c>
      <c r="D829" s="1194"/>
      <c r="E829" s="1063">
        <v>42.21</v>
      </c>
      <c r="F829" s="1052"/>
      <c r="G829" s="1053"/>
      <c r="M829" s="1054" t="s">
        <v>1521</v>
      </c>
      <c r="O829" s="1041"/>
    </row>
    <row r="830" spans="1:104">
      <c r="A830" s="1049"/>
      <c r="B830" s="1050"/>
      <c r="C830" s="1193" t="s">
        <v>1527</v>
      </c>
      <c r="D830" s="1194"/>
      <c r="E830" s="1051">
        <v>0</v>
      </c>
      <c r="F830" s="1052"/>
      <c r="G830" s="1053"/>
      <c r="M830" s="1054" t="s">
        <v>1527</v>
      </c>
      <c r="O830" s="1041"/>
    </row>
    <row r="831" spans="1:104">
      <c r="A831" s="1049"/>
      <c r="B831" s="1050"/>
      <c r="C831" s="1193" t="s">
        <v>2862</v>
      </c>
      <c r="D831" s="1194"/>
      <c r="E831" s="1051">
        <v>20.625</v>
      </c>
      <c r="F831" s="1052"/>
      <c r="G831" s="1053"/>
      <c r="M831" s="1054" t="s">
        <v>2862</v>
      </c>
      <c r="O831" s="1041"/>
    </row>
    <row r="832" spans="1:104" ht="22.5">
      <c r="A832" s="1049"/>
      <c r="B832" s="1050"/>
      <c r="C832" s="1193" t="s">
        <v>2863</v>
      </c>
      <c r="D832" s="1194"/>
      <c r="E832" s="1051">
        <v>50.61</v>
      </c>
      <c r="F832" s="1052"/>
      <c r="G832" s="1053"/>
      <c r="M832" s="1054" t="s">
        <v>2863</v>
      </c>
      <c r="O832" s="1041"/>
    </row>
    <row r="833" spans="1:15">
      <c r="A833" s="1049"/>
      <c r="B833" s="1050"/>
      <c r="C833" s="1193" t="s">
        <v>2864</v>
      </c>
      <c r="D833" s="1194"/>
      <c r="E833" s="1051">
        <v>28.56</v>
      </c>
      <c r="F833" s="1052"/>
      <c r="G833" s="1053"/>
      <c r="M833" s="1054" t="s">
        <v>2864</v>
      </c>
      <c r="O833" s="1041"/>
    </row>
    <row r="834" spans="1:15">
      <c r="A834" s="1049"/>
      <c r="B834" s="1050"/>
      <c r="C834" s="1195" t="s">
        <v>1521</v>
      </c>
      <c r="D834" s="1194"/>
      <c r="E834" s="1063">
        <v>99.795000000000002</v>
      </c>
      <c r="F834" s="1052"/>
      <c r="G834" s="1053"/>
      <c r="M834" s="1054" t="s">
        <v>1521</v>
      </c>
      <c r="O834" s="1041"/>
    </row>
    <row r="835" spans="1:15">
      <c r="A835" s="1049"/>
      <c r="B835" s="1050"/>
      <c r="C835" s="1193" t="s">
        <v>2865</v>
      </c>
      <c r="D835" s="1194"/>
      <c r="E835" s="1051">
        <v>17.311</v>
      </c>
      <c r="F835" s="1052"/>
      <c r="G835" s="1053"/>
      <c r="M835" s="1054" t="s">
        <v>2865</v>
      </c>
      <c r="O835" s="1041"/>
    </row>
    <row r="836" spans="1:15" ht="22.5">
      <c r="A836" s="1049"/>
      <c r="B836" s="1050"/>
      <c r="C836" s="1193" t="s">
        <v>2866</v>
      </c>
      <c r="D836" s="1194"/>
      <c r="E836" s="1051">
        <v>36.36</v>
      </c>
      <c r="F836" s="1052"/>
      <c r="G836" s="1053"/>
      <c r="M836" s="1054" t="s">
        <v>2866</v>
      </c>
      <c r="O836" s="1041"/>
    </row>
    <row r="837" spans="1:15">
      <c r="A837" s="1049"/>
      <c r="B837" s="1050"/>
      <c r="C837" s="1193" t="s">
        <v>2867</v>
      </c>
      <c r="D837" s="1194"/>
      <c r="E837" s="1051">
        <v>28.308</v>
      </c>
      <c r="F837" s="1052"/>
      <c r="G837" s="1053"/>
      <c r="M837" s="1054" t="s">
        <v>2867</v>
      </c>
      <c r="O837" s="1041"/>
    </row>
    <row r="838" spans="1:15">
      <c r="A838" s="1049"/>
      <c r="B838" s="1050"/>
      <c r="C838" s="1193" t="s">
        <v>2868</v>
      </c>
      <c r="D838" s="1194"/>
      <c r="E838" s="1051">
        <v>58.561999999999998</v>
      </c>
      <c r="F838" s="1052"/>
      <c r="G838" s="1053"/>
      <c r="M838" s="1054" t="s">
        <v>2868</v>
      </c>
      <c r="O838" s="1041"/>
    </row>
    <row r="839" spans="1:15">
      <c r="A839" s="1049"/>
      <c r="B839" s="1050"/>
      <c r="C839" s="1195" t="s">
        <v>1521</v>
      </c>
      <c r="D839" s="1194"/>
      <c r="E839" s="1063">
        <v>140.541</v>
      </c>
      <c r="F839" s="1052"/>
      <c r="G839" s="1053"/>
      <c r="M839" s="1054" t="s">
        <v>1521</v>
      </c>
      <c r="O839" s="1041"/>
    </row>
    <row r="840" spans="1:15">
      <c r="A840" s="1049"/>
      <c r="B840" s="1050"/>
      <c r="C840" s="1193" t="s">
        <v>2869</v>
      </c>
      <c r="D840" s="1194"/>
      <c r="E840" s="1051">
        <v>18</v>
      </c>
      <c r="F840" s="1052"/>
      <c r="G840" s="1053"/>
      <c r="M840" s="1054" t="s">
        <v>2869</v>
      </c>
      <c r="O840" s="1041"/>
    </row>
    <row r="841" spans="1:15">
      <c r="A841" s="1049"/>
      <c r="B841" s="1050"/>
      <c r="C841" s="1193" t="s">
        <v>2870</v>
      </c>
      <c r="D841" s="1194"/>
      <c r="E841" s="1051">
        <v>184.87</v>
      </c>
      <c r="F841" s="1052"/>
      <c r="G841" s="1053"/>
      <c r="M841" s="1054" t="s">
        <v>2870</v>
      </c>
      <c r="O841" s="1041"/>
    </row>
    <row r="842" spans="1:15">
      <c r="A842" s="1049"/>
      <c r="B842" s="1050"/>
      <c r="C842" s="1195" t="s">
        <v>1521</v>
      </c>
      <c r="D842" s="1194"/>
      <c r="E842" s="1063">
        <v>202.87</v>
      </c>
      <c r="F842" s="1052"/>
      <c r="G842" s="1053"/>
      <c r="M842" s="1054" t="s">
        <v>1521</v>
      </c>
      <c r="O842" s="1041"/>
    </row>
    <row r="843" spans="1:15" ht="22.5">
      <c r="A843" s="1049"/>
      <c r="B843" s="1050"/>
      <c r="C843" s="1193" t="s">
        <v>2871</v>
      </c>
      <c r="D843" s="1194"/>
      <c r="E843" s="1051">
        <v>148.52600000000001</v>
      </c>
      <c r="F843" s="1052"/>
      <c r="G843" s="1053"/>
      <c r="M843" s="1054" t="s">
        <v>2871</v>
      </c>
      <c r="O843" s="1041"/>
    </row>
    <row r="844" spans="1:15">
      <c r="A844" s="1049"/>
      <c r="B844" s="1050"/>
      <c r="C844" s="1193" t="s">
        <v>2872</v>
      </c>
      <c r="D844" s="1194"/>
      <c r="E844" s="1051">
        <v>13.8</v>
      </c>
      <c r="F844" s="1052"/>
      <c r="G844" s="1053"/>
      <c r="M844" s="1054" t="s">
        <v>2872</v>
      </c>
      <c r="O844" s="1041"/>
    </row>
    <row r="845" spans="1:15">
      <c r="A845" s="1049"/>
      <c r="B845" s="1050"/>
      <c r="C845" s="1195" t="s">
        <v>1521</v>
      </c>
      <c r="D845" s="1194"/>
      <c r="E845" s="1063">
        <v>162.32600000000002</v>
      </c>
      <c r="F845" s="1052"/>
      <c r="G845" s="1053"/>
      <c r="M845" s="1054" t="s">
        <v>1521</v>
      </c>
      <c r="O845" s="1041"/>
    </row>
    <row r="846" spans="1:15">
      <c r="A846" s="1049"/>
      <c r="B846" s="1050"/>
      <c r="C846" s="1193" t="s">
        <v>2873</v>
      </c>
      <c r="D846" s="1194"/>
      <c r="E846" s="1051">
        <v>18</v>
      </c>
      <c r="F846" s="1052"/>
      <c r="G846" s="1053"/>
      <c r="M846" s="1054" t="s">
        <v>2873</v>
      </c>
      <c r="O846" s="1041"/>
    </row>
    <row r="847" spans="1:15">
      <c r="A847" s="1049"/>
      <c r="B847" s="1050"/>
      <c r="C847" s="1193" t="s">
        <v>2870</v>
      </c>
      <c r="D847" s="1194"/>
      <c r="E847" s="1051">
        <v>184.87</v>
      </c>
      <c r="F847" s="1052"/>
      <c r="G847" s="1053"/>
      <c r="M847" s="1054" t="s">
        <v>2870</v>
      </c>
      <c r="O847" s="1041"/>
    </row>
    <row r="848" spans="1:15">
      <c r="A848" s="1049"/>
      <c r="B848" s="1050"/>
      <c r="C848" s="1195" t="s">
        <v>1521</v>
      </c>
      <c r="D848" s="1194"/>
      <c r="E848" s="1063">
        <v>202.87</v>
      </c>
      <c r="F848" s="1052"/>
      <c r="G848" s="1053"/>
      <c r="M848" s="1054" t="s">
        <v>1521</v>
      </c>
      <c r="O848" s="1041"/>
    </row>
    <row r="849" spans="1:104" ht="22.5">
      <c r="A849" s="1049"/>
      <c r="B849" s="1050"/>
      <c r="C849" s="1193" t="s">
        <v>2874</v>
      </c>
      <c r="D849" s="1194"/>
      <c r="E849" s="1051">
        <v>110.41800000000001</v>
      </c>
      <c r="F849" s="1052"/>
      <c r="G849" s="1053"/>
      <c r="M849" s="1054" t="s">
        <v>2874</v>
      </c>
      <c r="O849" s="1041"/>
    </row>
    <row r="850" spans="1:104">
      <c r="A850" s="1049"/>
      <c r="B850" s="1050"/>
      <c r="C850" s="1193" t="s">
        <v>2875</v>
      </c>
      <c r="D850" s="1194"/>
      <c r="E850" s="1051">
        <v>9.3000000000000007</v>
      </c>
      <c r="F850" s="1052"/>
      <c r="G850" s="1053"/>
      <c r="M850" s="1054" t="s">
        <v>2875</v>
      </c>
      <c r="O850" s="1041"/>
    </row>
    <row r="851" spans="1:104">
      <c r="A851" s="1049"/>
      <c r="B851" s="1050"/>
      <c r="C851" s="1195" t="s">
        <v>1521</v>
      </c>
      <c r="D851" s="1194"/>
      <c r="E851" s="1063">
        <v>119.718</v>
      </c>
      <c r="F851" s="1052"/>
      <c r="G851" s="1053"/>
      <c r="M851" s="1054" t="s">
        <v>1521</v>
      </c>
      <c r="O851" s="1041"/>
    </row>
    <row r="852" spans="1:104" ht="22.5">
      <c r="A852" s="1049"/>
      <c r="B852" s="1050"/>
      <c r="C852" s="1193" t="s">
        <v>2876</v>
      </c>
      <c r="D852" s="1194"/>
      <c r="E852" s="1051">
        <v>99.995000000000005</v>
      </c>
      <c r="F852" s="1052"/>
      <c r="G852" s="1053"/>
      <c r="M852" s="1054" t="s">
        <v>2876</v>
      </c>
      <c r="O852" s="1041"/>
    </row>
    <row r="853" spans="1:104">
      <c r="A853" s="1049"/>
      <c r="B853" s="1050"/>
      <c r="C853" s="1193" t="s">
        <v>2877</v>
      </c>
      <c r="D853" s="1194"/>
      <c r="E853" s="1051">
        <v>9.9</v>
      </c>
      <c r="F853" s="1052"/>
      <c r="G853" s="1053"/>
      <c r="M853" s="1054" t="s">
        <v>2877</v>
      </c>
      <c r="O853" s="1041"/>
    </row>
    <row r="854" spans="1:104">
      <c r="A854" s="1049"/>
      <c r="B854" s="1050"/>
      <c r="C854" s="1195" t="s">
        <v>1521</v>
      </c>
      <c r="D854" s="1194"/>
      <c r="E854" s="1063">
        <v>109.89500000000001</v>
      </c>
      <c r="F854" s="1052"/>
      <c r="G854" s="1053"/>
      <c r="M854" s="1054" t="s">
        <v>1521</v>
      </c>
      <c r="O854" s="1041"/>
    </row>
    <row r="855" spans="1:104" ht="22.5">
      <c r="A855" s="1042">
        <v>280</v>
      </c>
      <c r="B855" s="1043" t="s">
        <v>2878</v>
      </c>
      <c r="C855" s="1044" t="s">
        <v>2879</v>
      </c>
      <c r="D855" s="1045" t="s">
        <v>853</v>
      </c>
      <c r="E855" s="1046">
        <v>1242.2587000000001</v>
      </c>
      <c r="F855" s="1093">
        <v>0</v>
      </c>
      <c r="G855" s="1047">
        <f>E855*F855</f>
        <v>0</v>
      </c>
      <c r="O855" s="1041">
        <v>2</v>
      </c>
      <c r="AA855" s="1019">
        <v>3</v>
      </c>
      <c r="AB855" s="1019">
        <v>7</v>
      </c>
      <c r="AC855" s="1019" t="s">
        <v>2878</v>
      </c>
      <c r="AZ855" s="1019">
        <v>2</v>
      </c>
      <c r="BA855" s="1019">
        <f>IF(AZ855=1,G855,0)</f>
        <v>0</v>
      </c>
      <c r="BB855" s="1019">
        <f>IF(AZ855=2,G855,0)</f>
        <v>0</v>
      </c>
      <c r="BC855" s="1019">
        <f>IF(AZ855=3,G855,0)</f>
        <v>0</v>
      </c>
      <c r="BD855" s="1019">
        <f>IF(AZ855=4,G855,0)</f>
        <v>0</v>
      </c>
      <c r="BE855" s="1019">
        <f>IF(AZ855=5,G855,0)</f>
        <v>0</v>
      </c>
      <c r="CA855" s="1048">
        <v>3</v>
      </c>
      <c r="CB855" s="1048">
        <v>7</v>
      </c>
      <c r="CZ855" s="1019">
        <v>1.2200000000000001E-2</v>
      </c>
    </row>
    <row r="856" spans="1:104">
      <c r="A856" s="1049"/>
      <c r="B856" s="1050"/>
      <c r="C856" s="1193" t="s">
        <v>2880</v>
      </c>
      <c r="D856" s="1194"/>
      <c r="E856" s="1051">
        <v>1242.2587000000001</v>
      </c>
      <c r="F856" s="1052"/>
      <c r="G856" s="1053"/>
      <c r="M856" s="1054" t="s">
        <v>2880</v>
      </c>
      <c r="O856" s="1041"/>
    </row>
    <row r="857" spans="1:104">
      <c r="A857" s="1042">
        <v>281</v>
      </c>
      <c r="B857" s="1043" t="s">
        <v>2881</v>
      </c>
      <c r="C857" s="1044" t="s">
        <v>2882</v>
      </c>
      <c r="D857" s="1045" t="s">
        <v>1335</v>
      </c>
      <c r="E857" s="1046">
        <v>17.866920889999999</v>
      </c>
      <c r="F857" s="1093">
        <v>0</v>
      </c>
      <c r="G857" s="1047">
        <f>E857*F857</f>
        <v>0</v>
      </c>
      <c r="O857" s="1041">
        <v>2</v>
      </c>
      <c r="AA857" s="1019">
        <v>7</v>
      </c>
      <c r="AB857" s="1019">
        <v>1001</v>
      </c>
      <c r="AC857" s="1019">
        <v>5</v>
      </c>
      <c r="AZ857" s="1019">
        <v>2</v>
      </c>
      <c r="BA857" s="1019">
        <f>IF(AZ857=1,G857,0)</f>
        <v>0</v>
      </c>
      <c r="BB857" s="1019">
        <f>IF(AZ857=2,G857,0)</f>
        <v>0</v>
      </c>
      <c r="BC857" s="1019">
        <f>IF(AZ857=3,G857,0)</f>
        <v>0</v>
      </c>
      <c r="BD857" s="1019">
        <f>IF(AZ857=4,G857,0)</f>
        <v>0</v>
      </c>
      <c r="BE857" s="1019">
        <f>IF(AZ857=5,G857,0)</f>
        <v>0</v>
      </c>
      <c r="CA857" s="1048">
        <v>7</v>
      </c>
      <c r="CB857" s="1048">
        <v>1001</v>
      </c>
      <c r="CZ857" s="1019">
        <v>0</v>
      </c>
    </row>
    <row r="858" spans="1:104">
      <c r="A858" s="1055"/>
      <c r="B858" s="1056" t="s">
        <v>669</v>
      </c>
      <c r="C858" s="1057" t="str">
        <f>CONCATENATE(B822," ",C822)</f>
        <v>781 Obklady keramické</v>
      </c>
      <c r="D858" s="1058"/>
      <c r="E858" s="1059"/>
      <c r="F858" s="1060"/>
      <c r="G858" s="1061">
        <f>SUM(G822:G857)</f>
        <v>0</v>
      </c>
      <c r="O858" s="1041">
        <v>4</v>
      </c>
      <c r="BA858" s="1062">
        <f>SUM(BA822:BA857)</f>
        <v>0</v>
      </c>
      <c r="BB858" s="1062">
        <f>SUM(BB822:BB857)</f>
        <v>0</v>
      </c>
      <c r="BC858" s="1062">
        <f>SUM(BC822:BC857)</f>
        <v>0</v>
      </c>
      <c r="BD858" s="1062">
        <f>SUM(BD822:BD857)</f>
        <v>0</v>
      </c>
      <c r="BE858" s="1062">
        <f>SUM(BE822:BE857)</f>
        <v>0</v>
      </c>
    </row>
    <row r="859" spans="1:104">
      <c r="A859" s="1034" t="s">
        <v>110</v>
      </c>
      <c r="B859" s="1035" t="s">
        <v>963</v>
      </c>
      <c r="C859" s="1036" t="s">
        <v>323</v>
      </c>
      <c r="D859" s="1037"/>
      <c r="E859" s="1038"/>
      <c r="F859" s="1038"/>
      <c r="G859" s="1039"/>
      <c r="H859" s="1040"/>
      <c r="I859" s="1040"/>
      <c r="O859" s="1041">
        <v>1</v>
      </c>
    </row>
    <row r="860" spans="1:104">
      <c r="A860" s="1042">
        <v>282</v>
      </c>
      <c r="B860" s="1043" t="s">
        <v>2883</v>
      </c>
      <c r="C860" s="1044" t="s">
        <v>2884</v>
      </c>
      <c r="D860" s="1045" t="s">
        <v>853</v>
      </c>
      <c r="E860" s="1046">
        <v>39.22</v>
      </c>
      <c r="F860" s="1093">
        <v>0</v>
      </c>
      <c r="G860" s="1047">
        <f>E860*F860</f>
        <v>0</v>
      </c>
      <c r="O860" s="1041">
        <v>2</v>
      </c>
      <c r="AA860" s="1019">
        <v>1</v>
      </c>
      <c r="AB860" s="1019">
        <v>0</v>
      </c>
      <c r="AC860" s="1019">
        <v>0</v>
      </c>
      <c r="AZ860" s="1019">
        <v>2</v>
      </c>
      <c r="BA860" s="1019">
        <f>IF(AZ860=1,G860,0)</f>
        <v>0</v>
      </c>
      <c r="BB860" s="1019">
        <f>IF(AZ860=2,G860,0)</f>
        <v>0</v>
      </c>
      <c r="BC860" s="1019">
        <f>IF(AZ860=3,G860,0)</f>
        <v>0</v>
      </c>
      <c r="BD860" s="1019">
        <f>IF(AZ860=4,G860,0)</f>
        <v>0</v>
      </c>
      <c r="BE860" s="1019">
        <f>IF(AZ860=5,G860,0)</f>
        <v>0</v>
      </c>
      <c r="CA860" s="1048">
        <v>1</v>
      </c>
      <c r="CB860" s="1048">
        <v>0</v>
      </c>
      <c r="CZ860" s="1019">
        <v>1.4999999999999999E-4</v>
      </c>
    </row>
    <row r="861" spans="1:104">
      <c r="A861" s="1049"/>
      <c r="B861" s="1050"/>
      <c r="C861" s="1193" t="s">
        <v>2885</v>
      </c>
      <c r="D861" s="1194"/>
      <c r="E861" s="1051">
        <v>28</v>
      </c>
      <c r="F861" s="1052"/>
      <c r="G861" s="1053"/>
      <c r="M861" s="1054" t="s">
        <v>2885</v>
      </c>
      <c r="O861" s="1041"/>
    </row>
    <row r="862" spans="1:104">
      <c r="A862" s="1049"/>
      <c r="B862" s="1050"/>
      <c r="C862" s="1193" t="s">
        <v>2886</v>
      </c>
      <c r="D862" s="1194"/>
      <c r="E862" s="1051">
        <v>0.72</v>
      </c>
      <c r="F862" s="1052"/>
      <c r="G862" s="1053"/>
      <c r="M862" s="1054" t="s">
        <v>2886</v>
      </c>
      <c r="O862" s="1041"/>
    </row>
    <row r="863" spans="1:104">
      <c r="A863" s="1049"/>
      <c r="B863" s="1050"/>
      <c r="C863" s="1193" t="s">
        <v>2887</v>
      </c>
      <c r="D863" s="1194"/>
      <c r="E863" s="1051">
        <v>10.5</v>
      </c>
      <c r="F863" s="1052"/>
      <c r="G863" s="1053"/>
      <c r="M863" s="1054" t="s">
        <v>2887</v>
      </c>
      <c r="O863" s="1041"/>
    </row>
    <row r="864" spans="1:104">
      <c r="A864" s="1042">
        <v>283</v>
      </c>
      <c r="B864" s="1043" t="s">
        <v>2888</v>
      </c>
      <c r="C864" s="1044" t="s">
        <v>2889</v>
      </c>
      <c r="D864" s="1045" t="s">
        <v>853</v>
      </c>
      <c r="E864" s="1046">
        <v>119.37</v>
      </c>
      <c r="F864" s="1093">
        <v>0</v>
      </c>
      <c r="G864" s="1047">
        <f>E864*F864</f>
        <v>0</v>
      </c>
      <c r="O864" s="1041">
        <v>2</v>
      </c>
      <c r="AA864" s="1019">
        <v>1</v>
      </c>
      <c r="AB864" s="1019">
        <v>7</v>
      </c>
      <c r="AC864" s="1019">
        <v>7</v>
      </c>
      <c r="AZ864" s="1019">
        <v>2</v>
      </c>
      <c r="BA864" s="1019">
        <f>IF(AZ864=1,G864,0)</f>
        <v>0</v>
      </c>
      <c r="BB864" s="1019">
        <f>IF(AZ864=2,G864,0)</f>
        <v>0</v>
      </c>
      <c r="BC864" s="1019">
        <f>IF(AZ864=3,G864,0)</f>
        <v>0</v>
      </c>
      <c r="BD864" s="1019">
        <f>IF(AZ864=4,G864,0)</f>
        <v>0</v>
      </c>
      <c r="BE864" s="1019">
        <f>IF(AZ864=5,G864,0)</f>
        <v>0</v>
      </c>
      <c r="CA864" s="1048">
        <v>1</v>
      </c>
      <c r="CB864" s="1048">
        <v>7</v>
      </c>
      <c r="CZ864" s="1019">
        <v>2.7999999999999998E-4</v>
      </c>
    </row>
    <row r="865" spans="1:104">
      <c r="A865" s="1049"/>
      <c r="B865" s="1050"/>
      <c r="C865" s="1193" t="s">
        <v>2890</v>
      </c>
      <c r="D865" s="1194"/>
      <c r="E865" s="1051">
        <v>19.850000000000001</v>
      </c>
      <c r="F865" s="1052"/>
      <c r="G865" s="1053"/>
      <c r="M865" s="1054" t="s">
        <v>2890</v>
      </c>
      <c r="O865" s="1041"/>
    </row>
    <row r="866" spans="1:104">
      <c r="A866" s="1049"/>
      <c r="B866" s="1050"/>
      <c r="C866" s="1193" t="s">
        <v>2891</v>
      </c>
      <c r="D866" s="1194"/>
      <c r="E866" s="1051">
        <v>20.3</v>
      </c>
      <c r="F866" s="1052"/>
      <c r="G866" s="1053"/>
      <c r="M866" s="1054" t="s">
        <v>2891</v>
      </c>
      <c r="O866" s="1041"/>
    </row>
    <row r="867" spans="1:104">
      <c r="A867" s="1049"/>
      <c r="B867" s="1050"/>
      <c r="C867" s="1193" t="s">
        <v>2885</v>
      </c>
      <c r="D867" s="1194"/>
      <c r="E867" s="1051">
        <v>28</v>
      </c>
      <c r="F867" s="1052"/>
      <c r="G867" s="1053"/>
      <c r="M867" s="1054" t="s">
        <v>2885</v>
      </c>
      <c r="O867" s="1041"/>
    </row>
    <row r="868" spans="1:104">
      <c r="A868" s="1049"/>
      <c r="B868" s="1050"/>
      <c r="C868" s="1193" t="s">
        <v>2886</v>
      </c>
      <c r="D868" s="1194"/>
      <c r="E868" s="1051">
        <v>0.72</v>
      </c>
      <c r="F868" s="1052"/>
      <c r="G868" s="1053"/>
      <c r="M868" s="1054" t="s">
        <v>2886</v>
      </c>
      <c r="O868" s="1041"/>
    </row>
    <row r="869" spans="1:104">
      <c r="A869" s="1049"/>
      <c r="B869" s="1050"/>
      <c r="C869" s="1193" t="s">
        <v>2892</v>
      </c>
      <c r="D869" s="1194"/>
      <c r="E869" s="1051">
        <v>40</v>
      </c>
      <c r="F869" s="1052"/>
      <c r="G869" s="1053"/>
      <c r="M869" s="1054" t="s">
        <v>2892</v>
      </c>
      <c r="O869" s="1041"/>
    </row>
    <row r="870" spans="1:104">
      <c r="A870" s="1049"/>
      <c r="B870" s="1050"/>
      <c r="C870" s="1193" t="s">
        <v>2887</v>
      </c>
      <c r="D870" s="1194"/>
      <c r="E870" s="1051">
        <v>10.5</v>
      </c>
      <c r="F870" s="1052"/>
      <c r="G870" s="1053"/>
      <c r="M870" s="1054" t="s">
        <v>2887</v>
      </c>
      <c r="O870" s="1041"/>
    </row>
    <row r="871" spans="1:104">
      <c r="A871" s="1042">
        <v>284</v>
      </c>
      <c r="B871" s="1043" t="s">
        <v>2893</v>
      </c>
      <c r="C871" s="1044" t="s">
        <v>2894</v>
      </c>
      <c r="D871" s="1045" t="s">
        <v>853</v>
      </c>
      <c r="E871" s="1046">
        <v>479.46</v>
      </c>
      <c r="F871" s="1093">
        <v>0</v>
      </c>
      <c r="G871" s="1047">
        <f>E871*F871</f>
        <v>0</v>
      </c>
      <c r="O871" s="1041">
        <v>2</v>
      </c>
      <c r="AA871" s="1019">
        <v>1</v>
      </c>
      <c r="AB871" s="1019">
        <v>7</v>
      </c>
      <c r="AC871" s="1019">
        <v>7</v>
      </c>
      <c r="AZ871" s="1019">
        <v>2</v>
      </c>
      <c r="BA871" s="1019">
        <f>IF(AZ871=1,G871,0)</f>
        <v>0</v>
      </c>
      <c r="BB871" s="1019">
        <f>IF(AZ871=2,G871,0)</f>
        <v>0</v>
      </c>
      <c r="BC871" s="1019">
        <f>IF(AZ871=3,G871,0)</f>
        <v>0</v>
      </c>
      <c r="BD871" s="1019">
        <f>IF(AZ871=4,G871,0)</f>
        <v>0</v>
      </c>
      <c r="BE871" s="1019">
        <f>IF(AZ871=5,G871,0)</f>
        <v>0</v>
      </c>
      <c r="CA871" s="1048">
        <v>1</v>
      </c>
      <c r="CB871" s="1048">
        <v>7</v>
      </c>
      <c r="CZ871" s="1019">
        <v>4.0000000000000002E-4</v>
      </c>
    </row>
    <row r="872" spans="1:104">
      <c r="A872" s="1055"/>
      <c r="B872" s="1056" t="s">
        <v>669</v>
      </c>
      <c r="C872" s="1057" t="str">
        <f>CONCATENATE(B859," ",C859)</f>
        <v>783 Nátěry</v>
      </c>
      <c r="D872" s="1058"/>
      <c r="E872" s="1059"/>
      <c r="F872" s="1060"/>
      <c r="G872" s="1061">
        <f>SUM(G859:G871)</f>
        <v>0</v>
      </c>
      <c r="O872" s="1041">
        <v>4</v>
      </c>
      <c r="BA872" s="1062">
        <f>SUM(BA859:BA871)</f>
        <v>0</v>
      </c>
      <c r="BB872" s="1062">
        <f>SUM(BB859:BB871)</f>
        <v>0</v>
      </c>
      <c r="BC872" s="1062">
        <f>SUM(BC859:BC871)</f>
        <v>0</v>
      </c>
      <c r="BD872" s="1062">
        <f>SUM(BD859:BD871)</f>
        <v>0</v>
      </c>
      <c r="BE872" s="1062">
        <f>SUM(BE859:BE871)</f>
        <v>0</v>
      </c>
    </row>
    <row r="873" spans="1:104">
      <c r="A873" s="1034" t="s">
        <v>110</v>
      </c>
      <c r="B873" s="1035" t="s">
        <v>2895</v>
      </c>
      <c r="C873" s="1036" t="s">
        <v>2896</v>
      </c>
      <c r="D873" s="1037"/>
      <c r="E873" s="1038"/>
      <c r="F873" s="1038"/>
      <c r="G873" s="1039"/>
      <c r="H873" s="1040"/>
      <c r="I873" s="1040"/>
      <c r="O873" s="1041">
        <v>1</v>
      </c>
    </row>
    <row r="874" spans="1:104">
      <c r="A874" s="1042">
        <v>285</v>
      </c>
      <c r="B874" s="1043" t="s">
        <v>2897</v>
      </c>
      <c r="C874" s="1044" t="s">
        <v>2898</v>
      </c>
      <c r="D874" s="1045" t="s">
        <v>853</v>
      </c>
      <c r="E874" s="1046">
        <v>9648.8906999999999</v>
      </c>
      <c r="F874" s="1093">
        <v>0</v>
      </c>
      <c r="G874" s="1047">
        <f>E874*F874</f>
        <v>0</v>
      </c>
      <c r="O874" s="1041">
        <v>2</v>
      </c>
      <c r="AA874" s="1019">
        <v>1</v>
      </c>
      <c r="AB874" s="1019">
        <v>7</v>
      </c>
      <c r="AC874" s="1019">
        <v>7</v>
      </c>
      <c r="AZ874" s="1019">
        <v>2</v>
      </c>
      <c r="BA874" s="1019">
        <f>IF(AZ874=1,G874,0)</f>
        <v>0</v>
      </c>
      <c r="BB874" s="1019">
        <f>IF(AZ874=2,G874,0)</f>
        <v>0</v>
      </c>
      <c r="BC874" s="1019">
        <f>IF(AZ874=3,G874,0)</f>
        <v>0</v>
      </c>
      <c r="BD874" s="1019">
        <f>IF(AZ874=4,G874,0)</f>
        <v>0</v>
      </c>
      <c r="BE874" s="1019">
        <f>IF(AZ874=5,G874,0)</f>
        <v>0</v>
      </c>
      <c r="CA874" s="1048">
        <v>1</v>
      </c>
      <c r="CB874" s="1048">
        <v>7</v>
      </c>
      <c r="CZ874" s="1019">
        <v>1.7000000000000001E-4</v>
      </c>
    </row>
    <row r="875" spans="1:104">
      <c r="A875" s="1042">
        <v>286</v>
      </c>
      <c r="B875" s="1043" t="s">
        <v>2899</v>
      </c>
      <c r="C875" s="1044" t="s">
        <v>2900</v>
      </c>
      <c r="D875" s="1045" t="s">
        <v>853</v>
      </c>
      <c r="E875" s="1046">
        <v>9648.8906999999999</v>
      </c>
      <c r="F875" s="1093">
        <v>0</v>
      </c>
      <c r="G875" s="1047">
        <f>E875*F875</f>
        <v>0</v>
      </c>
      <c r="O875" s="1041">
        <v>2</v>
      </c>
      <c r="AA875" s="1019">
        <v>1</v>
      </c>
      <c r="AB875" s="1019">
        <v>7</v>
      </c>
      <c r="AC875" s="1019">
        <v>7</v>
      </c>
      <c r="AZ875" s="1019">
        <v>2</v>
      </c>
      <c r="BA875" s="1019">
        <f>IF(AZ875=1,G875,0)</f>
        <v>0</v>
      </c>
      <c r="BB875" s="1019">
        <f>IF(AZ875=2,G875,0)</f>
        <v>0</v>
      </c>
      <c r="BC875" s="1019">
        <f>IF(AZ875=3,G875,0)</f>
        <v>0</v>
      </c>
      <c r="BD875" s="1019">
        <f>IF(AZ875=4,G875,0)</f>
        <v>0</v>
      </c>
      <c r="BE875" s="1019">
        <f>IF(AZ875=5,G875,0)</f>
        <v>0</v>
      </c>
      <c r="CA875" s="1048">
        <v>1</v>
      </c>
      <c r="CB875" s="1048">
        <v>7</v>
      </c>
      <c r="CZ875" s="1019">
        <v>4.8000000000000001E-4</v>
      </c>
    </row>
    <row r="876" spans="1:104" ht="22.5">
      <c r="A876" s="1049"/>
      <c r="B876" s="1050"/>
      <c r="C876" s="1193" t="s">
        <v>2901</v>
      </c>
      <c r="D876" s="1194"/>
      <c r="E876" s="1051">
        <v>54.655500000000004</v>
      </c>
      <c r="F876" s="1052"/>
      <c r="G876" s="1053"/>
      <c r="M876" s="1054" t="s">
        <v>2901</v>
      </c>
      <c r="O876" s="1041"/>
    </row>
    <row r="877" spans="1:104" ht="22.5">
      <c r="A877" s="1049"/>
      <c r="B877" s="1050"/>
      <c r="C877" s="1193" t="s">
        <v>2902</v>
      </c>
      <c r="D877" s="1194"/>
      <c r="E877" s="1051">
        <v>101.38500000000001</v>
      </c>
      <c r="F877" s="1052"/>
      <c r="G877" s="1053"/>
      <c r="M877" s="1054" t="s">
        <v>2902</v>
      </c>
      <c r="O877" s="1041"/>
    </row>
    <row r="878" spans="1:104">
      <c r="A878" s="1049"/>
      <c r="B878" s="1050"/>
      <c r="C878" s="1193" t="s">
        <v>2903</v>
      </c>
      <c r="D878" s="1194"/>
      <c r="E878" s="1051">
        <v>24.052</v>
      </c>
      <c r="F878" s="1052"/>
      <c r="G878" s="1053"/>
      <c r="M878" s="1054" t="s">
        <v>2903</v>
      </c>
      <c r="O878" s="1041"/>
    </row>
    <row r="879" spans="1:104" ht="22.5">
      <c r="A879" s="1049"/>
      <c r="B879" s="1050"/>
      <c r="C879" s="1193" t="s">
        <v>2904</v>
      </c>
      <c r="D879" s="1194"/>
      <c r="E879" s="1051">
        <v>108.867</v>
      </c>
      <c r="F879" s="1052"/>
      <c r="G879" s="1053"/>
      <c r="M879" s="1054" t="s">
        <v>2904</v>
      </c>
      <c r="O879" s="1041"/>
    </row>
    <row r="880" spans="1:104">
      <c r="A880" s="1049"/>
      <c r="B880" s="1050"/>
      <c r="C880" s="1193" t="s">
        <v>2905</v>
      </c>
      <c r="D880" s="1194"/>
      <c r="E880" s="1051">
        <v>56.29</v>
      </c>
      <c r="F880" s="1052"/>
      <c r="G880" s="1053"/>
      <c r="M880" s="1054" t="s">
        <v>2905</v>
      </c>
      <c r="O880" s="1041"/>
    </row>
    <row r="881" spans="1:15" ht="22.5">
      <c r="A881" s="1049"/>
      <c r="B881" s="1050"/>
      <c r="C881" s="1193" t="s">
        <v>2906</v>
      </c>
      <c r="D881" s="1194"/>
      <c r="E881" s="1051">
        <v>285.74</v>
      </c>
      <c r="F881" s="1052"/>
      <c r="G881" s="1053"/>
      <c r="M881" s="1054" t="s">
        <v>2906</v>
      </c>
      <c r="O881" s="1041"/>
    </row>
    <row r="882" spans="1:15">
      <c r="A882" s="1049"/>
      <c r="B882" s="1050"/>
      <c r="C882" s="1193" t="s">
        <v>2907</v>
      </c>
      <c r="D882" s="1194"/>
      <c r="E882" s="1051">
        <v>24.245000000000001</v>
      </c>
      <c r="F882" s="1052"/>
      <c r="G882" s="1053"/>
      <c r="M882" s="1054" t="s">
        <v>2907</v>
      </c>
      <c r="O882" s="1041"/>
    </row>
    <row r="883" spans="1:15">
      <c r="A883" s="1049"/>
      <c r="B883" s="1050"/>
      <c r="C883" s="1195" t="s">
        <v>1521</v>
      </c>
      <c r="D883" s="1194"/>
      <c r="E883" s="1063">
        <v>655.23450000000003</v>
      </c>
      <c r="F883" s="1052"/>
      <c r="G883" s="1053"/>
      <c r="M883" s="1054" t="s">
        <v>1521</v>
      </c>
      <c r="O883" s="1041"/>
    </row>
    <row r="884" spans="1:15">
      <c r="A884" s="1049"/>
      <c r="B884" s="1050"/>
      <c r="C884" s="1193" t="s">
        <v>1988</v>
      </c>
      <c r="D884" s="1194"/>
      <c r="E884" s="1051">
        <v>0</v>
      </c>
      <c r="F884" s="1052"/>
      <c r="G884" s="1053"/>
      <c r="M884" s="1054" t="s">
        <v>1988</v>
      </c>
      <c r="O884" s="1041"/>
    </row>
    <row r="885" spans="1:15">
      <c r="A885" s="1049"/>
      <c r="B885" s="1050"/>
      <c r="C885" s="1193" t="s">
        <v>2908</v>
      </c>
      <c r="D885" s="1194"/>
      <c r="E885" s="1051">
        <v>139.31549999999999</v>
      </c>
      <c r="F885" s="1052"/>
      <c r="G885" s="1053"/>
      <c r="M885" s="1054" t="s">
        <v>2908</v>
      </c>
      <c r="O885" s="1041"/>
    </row>
    <row r="886" spans="1:15">
      <c r="A886" s="1049"/>
      <c r="B886" s="1050"/>
      <c r="C886" s="1193" t="s">
        <v>2909</v>
      </c>
      <c r="D886" s="1194"/>
      <c r="E886" s="1051">
        <v>220.1446</v>
      </c>
      <c r="F886" s="1052"/>
      <c r="G886" s="1053"/>
      <c r="M886" s="1054" t="s">
        <v>2909</v>
      </c>
      <c r="O886" s="1041"/>
    </row>
    <row r="887" spans="1:15" ht="22.5">
      <c r="A887" s="1049"/>
      <c r="B887" s="1050"/>
      <c r="C887" s="1193" t="s">
        <v>2910</v>
      </c>
      <c r="D887" s="1194"/>
      <c r="E887" s="1051">
        <v>256.13909999999998</v>
      </c>
      <c r="F887" s="1052"/>
      <c r="G887" s="1053"/>
      <c r="M887" s="1054" t="s">
        <v>2910</v>
      </c>
      <c r="O887" s="1041"/>
    </row>
    <row r="888" spans="1:15">
      <c r="A888" s="1049"/>
      <c r="B888" s="1050"/>
      <c r="C888" s="1193" t="s">
        <v>2911</v>
      </c>
      <c r="D888" s="1194"/>
      <c r="E888" s="1051">
        <v>92.876999999999995</v>
      </c>
      <c r="F888" s="1052"/>
      <c r="G888" s="1053"/>
      <c r="M888" s="1054" t="s">
        <v>2911</v>
      </c>
      <c r="O888" s="1041"/>
    </row>
    <row r="889" spans="1:15">
      <c r="A889" s="1049"/>
      <c r="B889" s="1050"/>
      <c r="C889" s="1193" t="s">
        <v>2912</v>
      </c>
      <c r="D889" s="1194"/>
      <c r="E889" s="1051">
        <v>21.84</v>
      </c>
      <c r="F889" s="1052"/>
      <c r="G889" s="1053"/>
      <c r="M889" s="1054" t="s">
        <v>2912</v>
      </c>
      <c r="O889" s="1041"/>
    </row>
    <row r="890" spans="1:15" ht="33.75">
      <c r="A890" s="1049"/>
      <c r="B890" s="1050"/>
      <c r="C890" s="1193" t="s">
        <v>2913</v>
      </c>
      <c r="D890" s="1194"/>
      <c r="E890" s="1051">
        <v>633.20479999999998</v>
      </c>
      <c r="F890" s="1052"/>
      <c r="G890" s="1053"/>
      <c r="M890" s="1054" t="s">
        <v>2913</v>
      </c>
      <c r="O890" s="1041"/>
    </row>
    <row r="891" spans="1:15" ht="33.75">
      <c r="A891" s="1049"/>
      <c r="B891" s="1050"/>
      <c r="C891" s="1193" t="s">
        <v>2914</v>
      </c>
      <c r="D891" s="1194"/>
      <c r="E891" s="1051">
        <v>237.6756</v>
      </c>
      <c r="F891" s="1052"/>
      <c r="G891" s="1053"/>
      <c r="M891" s="1054" t="s">
        <v>2914</v>
      </c>
      <c r="O891" s="1041"/>
    </row>
    <row r="892" spans="1:15" ht="33.75">
      <c r="A892" s="1049"/>
      <c r="B892" s="1050"/>
      <c r="C892" s="1193" t="s">
        <v>2915</v>
      </c>
      <c r="D892" s="1194"/>
      <c r="E892" s="1051">
        <v>260.05560000000003</v>
      </c>
      <c r="F892" s="1052"/>
      <c r="G892" s="1053"/>
      <c r="M892" s="1054" t="s">
        <v>2915</v>
      </c>
      <c r="O892" s="1041"/>
    </row>
    <row r="893" spans="1:15">
      <c r="A893" s="1049"/>
      <c r="B893" s="1050"/>
      <c r="C893" s="1193" t="s">
        <v>2916</v>
      </c>
      <c r="D893" s="1194"/>
      <c r="E893" s="1051">
        <v>38.418999999999997</v>
      </c>
      <c r="F893" s="1052"/>
      <c r="G893" s="1053"/>
      <c r="M893" s="1054" t="s">
        <v>2916</v>
      </c>
      <c r="O893" s="1041"/>
    </row>
    <row r="894" spans="1:15">
      <c r="A894" s="1049"/>
      <c r="B894" s="1050"/>
      <c r="C894" s="1195" t="s">
        <v>1521</v>
      </c>
      <c r="D894" s="1194"/>
      <c r="E894" s="1063">
        <v>1899.6712</v>
      </c>
      <c r="F894" s="1052"/>
      <c r="G894" s="1053"/>
      <c r="M894" s="1054" t="s">
        <v>1521</v>
      </c>
      <c r="O894" s="1041"/>
    </row>
    <row r="895" spans="1:15">
      <c r="A895" s="1049"/>
      <c r="B895" s="1050"/>
      <c r="C895" s="1193" t="s">
        <v>1522</v>
      </c>
      <c r="D895" s="1194"/>
      <c r="E895" s="1051">
        <v>0</v>
      </c>
      <c r="F895" s="1052"/>
      <c r="G895" s="1053"/>
      <c r="M895" s="1054" t="s">
        <v>1522</v>
      </c>
      <c r="O895" s="1041"/>
    </row>
    <row r="896" spans="1:15" ht="22.5">
      <c r="A896" s="1049"/>
      <c r="B896" s="1050"/>
      <c r="C896" s="1193" t="s">
        <v>2917</v>
      </c>
      <c r="D896" s="1194"/>
      <c r="E896" s="1051">
        <v>76.191999999999993</v>
      </c>
      <c r="F896" s="1052"/>
      <c r="G896" s="1053"/>
      <c r="M896" s="1054" t="s">
        <v>2917</v>
      </c>
      <c r="O896" s="1041"/>
    </row>
    <row r="897" spans="1:15" ht="22.5">
      <c r="A897" s="1049"/>
      <c r="B897" s="1050"/>
      <c r="C897" s="1193" t="s">
        <v>2918</v>
      </c>
      <c r="D897" s="1194"/>
      <c r="E897" s="1051">
        <v>152</v>
      </c>
      <c r="F897" s="1052"/>
      <c r="G897" s="1053"/>
      <c r="M897" s="1054" t="s">
        <v>2918</v>
      </c>
      <c r="O897" s="1041"/>
    </row>
    <row r="898" spans="1:15">
      <c r="A898" s="1049"/>
      <c r="B898" s="1050"/>
      <c r="C898" s="1193" t="s">
        <v>2919</v>
      </c>
      <c r="D898" s="1194"/>
      <c r="E898" s="1051">
        <v>17.399999999999999</v>
      </c>
      <c r="F898" s="1052"/>
      <c r="G898" s="1053"/>
      <c r="M898" s="1054" t="s">
        <v>2919</v>
      </c>
      <c r="O898" s="1041"/>
    </row>
    <row r="899" spans="1:15">
      <c r="A899" s="1049"/>
      <c r="B899" s="1050"/>
      <c r="C899" s="1193" t="s">
        <v>2920</v>
      </c>
      <c r="D899" s="1194"/>
      <c r="E899" s="1051">
        <v>33.92</v>
      </c>
      <c r="F899" s="1052"/>
      <c r="G899" s="1053"/>
      <c r="M899" s="1054" t="s">
        <v>2920</v>
      </c>
      <c r="O899" s="1041"/>
    </row>
    <row r="900" spans="1:15" ht="22.5">
      <c r="A900" s="1049"/>
      <c r="B900" s="1050"/>
      <c r="C900" s="1193" t="s">
        <v>2921</v>
      </c>
      <c r="D900" s="1194"/>
      <c r="E900" s="1051">
        <v>163.36000000000001</v>
      </c>
      <c r="F900" s="1052"/>
      <c r="G900" s="1053"/>
      <c r="M900" s="1054" t="s">
        <v>2921</v>
      </c>
      <c r="O900" s="1041"/>
    </row>
    <row r="901" spans="1:15">
      <c r="A901" s="1049"/>
      <c r="B901" s="1050"/>
      <c r="C901" s="1193" t="s">
        <v>2922</v>
      </c>
      <c r="D901" s="1194"/>
      <c r="E901" s="1051">
        <v>9.2590000000000003</v>
      </c>
      <c r="F901" s="1052"/>
      <c r="G901" s="1053"/>
      <c r="M901" s="1054" t="s">
        <v>2922</v>
      </c>
      <c r="O901" s="1041"/>
    </row>
    <row r="902" spans="1:15">
      <c r="A902" s="1049"/>
      <c r="B902" s="1050"/>
      <c r="C902" s="1193" t="s">
        <v>2923</v>
      </c>
      <c r="D902" s="1194"/>
      <c r="E902" s="1051">
        <v>16.341999999999999</v>
      </c>
      <c r="F902" s="1052"/>
      <c r="G902" s="1053"/>
      <c r="M902" s="1054" t="s">
        <v>2923</v>
      </c>
      <c r="O902" s="1041"/>
    </row>
    <row r="903" spans="1:15">
      <c r="A903" s="1049"/>
      <c r="B903" s="1050"/>
      <c r="C903" s="1193" t="s">
        <v>2924</v>
      </c>
      <c r="D903" s="1194"/>
      <c r="E903" s="1051">
        <v>16.850999999999999</v>
      </c>
      <c r="F903" s="1052"/>
      <c r="G903" s="1053"/>
      <c r="M903" s="1054" t="s">
        <v>2924</v>
      </c>
      <c r="O903" s="1041"/>
    </row>
    <row r="904" spans="1:15">
      <c r="A904" s="1049"/>
      <c r="B904" s="1050"/>
      <c r="C904" s="1195" t="s">
        <v>1521</v>
      </c>
      <c r="D904" s="1194"/>
      <c r="E904" s="1063">
        <v>485.32400000000001</v>
      </c>
      <c r="F904" s="1052"/>
      <c r="G904" s="1053"/>
      <c r="M904" s="1054" t="s">
        <v>1521</v>
      </c>
      <c r="O904" s="1041"/>
    </row>
    <row r="905" spans="1:15">
      <c r="A905" s="1049"/>
      <c r="B905" s="1050"/>
      <c r="C905" s="1193" t="s">
        <v>1527</v>
      </c>
      <c r="D905" s="1194"/>
      <c r="E905" s="1051">
        <v>0</v>
      </c>
      <c r="F905" s="1052"/>
      <c r="G905" s="1053"/>
      <c r="M905" s="1054" t="s">
        <v>1527</v>
      </c>
      <c r="O905" s="1041"/>
    </row>
    <row r="906" spans="1:15" ht="33.75">
      <c r="A906" s="1049"/>
      <c r="B906" s="1050"/>
      <c r="C906" s="1193" t="s">
        <v>2925</v>
      </c>
      <c r="D906" s="1194"/>
      <c r="E906" s="1051">
        <v>495.6</v>
      </c>
      <c r="F906" s="1052"/>
      <c r="G906" s="1053"/>
      <c r="M906" s="1054" t="s">
        <v>2925</v>
      </c>
      <c r="O906" s="1041"/>
    </row>
    <row r="907" spans="1:15">
      <c r="A907" s="1049"/>
      <c r="B907" s="1050"/>
      <c r="C907" s="1193" t="s">
        <v>2926</v>
      </c>
      <c r="D907" s="1194"/>
      <c r="E907" s="1051">
        <v>-15.36</v>
      </c>
      <c r="F907" s="1052"/>
      <c r="G907" s="1053"/>
      <c r="M907" s="1054" t="s">
        <v>2926</v>
      </c>
      <c r="O907" s="1041"/>
    </row>
    <row r="908" spans="1:15" ht="33.75">
      <c r="A908" s="1049"/>
      <c r="B908" s="1050"/>
      <c r="C908" s="1193" t="s">
        <v>2927</v>
      </c>
      <c r="D908" s="1194"/>
      <c r="E908" s="1051">
        <v>127.62</v>
      </c>
      <c r="F908" s="1052"/>
      <c r="G908" s="1053"/>
      <c r="M908" s="1054" t="s">
        <v>2927</v>
      </c>
      <c r="O908" s="1041"/>
    </row>
    <row r="909" spans="1:15" ht="33.75">
      <c r="A909" s="1049"/>
      <c r="B909" s="1050"/>
      <c r="C909" s="1193" t="s">
        <v>2928</v>
      </c>
      <c r="D909" s="1194"/>
      <c r="E909" s="1051">
        <v>699.84</v>
      </c>
      <c r="F909" s="1052"/>
      <c r="G909" s="1053"/>
      <c r="M909" s="1054" t="s">
        <v>2928</v>
      </c>
      <c r="O909" s="1041"/>
    </row>
    <row r="910" spans="1:15">
      <c r="A910" s="1049"/>
      <c r="B910" s="1050"/>
      <c r="C910" s="1193" t="s">
        <v>2929</v>
      </c>
      <c r="D910" s="1194"/>
      <c r="E910" s="1051">
        <v>-173.87200000000001</v>
      </c>
      <c r="F910" s="1052"/>
      <c r="G910" s="1053"/>
      <c r="M910" s="1054" t="s">
        <v>2929</v>
      </c>
      <c r="O910" s="1041"/>
    </row>
    <row r="911" spans="1:15" ht="33.75">
      <c r="A911" s="1049"/>
      <c r="B911" s="1050"/>
      <c r="C911" s="1193" t="s">
        <v>2930</v>
      </c>
      <c r="D911" s="1194"/>
      <c r="E911" s="1051">
        <v>178.92</v>
      </c>
      <c r="F911" s="1052"/>
      <c r="G911" s="1053"/>
      <c r="M911" s="1054" t="s">
        <v>2930</v>
      </c>
      <c r="O911" s="1041"/>
    </row>
    <row r="912" spans="1:15" ht="22.5">
      <c r="A912" s="1049"/>
      <c r="B912" s="1050"/>
      <c r="C912" s="1193" t="s">
        <v>2931</v>
      </c>
      <c r="D912" s="1194"/>
      <c r="E912" s="1051">
        <v>151.87200000000001</v>
      </c>
      <c r="F912" s="1052"/>
      <c r="G912" s="1053"/>
      <c r="M912" s="1054" t="s">
        <v>2931</v>
      </c>
      <c r="O912" s="1041"/>
    </row>
    <row r="913" spans="1:15" ht="22.5">
      <c r="A913" s="1049"/>
      <c r="B913" s="1050"/>
      <c r="C913" s="1193" t="s">
        <v>2932</v>
      </c>
      <c r="D913" s="1194"/>
      <c r="E913" s="1051">
        <v>151.54499999999999</v>
      </c>
      <c r="F913" s="1052"/>
      <c r="G913" s="1053"/>
      <c r="M913" s="1054" t="s">
        <v>2932</v>
      </c>
      <c r="O913" s="1041"/>
    </row>
    <row r="914" spans="1:15" ht="22.5">
      <c r="A914" s="1049"/>
      <c r="B914" s="1050"/>
      <c r="C914" s="1193" t="s">
        <v>2933</v>
      </c>
      <c r="D914" s="1194"/>
      <c r="E914" s="1051">
        <v>177.3</v>
      </c>
      <c r="F914" s="1052"/>
      <c r="G914" s="1053"/>
      <c r="M914" s="1054" t="s">
        <v>2933</v>
      </c>
      <c r="O914" s="1041"/>
    </row>
    <row r="915" spans="1:15">
      <c r="A915" s="1049"/>
      <c r="B915" s="1050"/>
      <c r="C915" s="1193" t="s">
        <v>2934</v>
      </c>
      <c r="D915" s="1194"/>
      <c r="E915" s="1051">
        <v>-99.8</v>
      </c>
      <c r="F915" s="1052"/>
      <c r="G915" s="1053"/>
      <c r="M915" s="1054" t="s">
        <v>2934</v>
      </c>
      <c r="O915" s="1041"/>
    </row>
    <row r="916" spans="1:15">
      <c r="A916" s="1049"/>
      <c r="B916" s="1050"/>
      <c r="C916" s="1195" t="s">
        <v>1521</v>
      </c>
      <c r="D916" s="1194"/>
      <c r="E916" s="1063">
        <v>1693.6650000000002</v>
      </c>
      <c r="F916" s="1052"/>
      <c r="G916" s="1053"/>
      <c r="M916" s="1054" t="s">
        <v>1521</v>
      </c>
      <c r="O916" s="1041"/>
    </row>
    <row r="917" spans="1:15">
      <c r="A917" s="1049"/>
      <c r="B917" s="1050"/>
      <c r="C917" s="1193" t="s">
        <v>2935</v>
      </c>
      <c r="D917" s="1194"/>
      <c r="E917" s="1051">
        <v>4.45</v>
      </c>
      <c r="F917" s="1052"/>
      <c r="G917" s="1053"/>
      <c r="M917" s="1054" t="s">
        <v>2935</v>
      </c>
      <c r="O917" s="1041"/>
    </row>
    <row r="918" spans="1:15" ht="22.5">
      <c r="A918" s="1049"/>
      <c r="B918" s="1050"/>
      <c r="C918" s="1193" t="s">
        <v>2936</v>
      </c>
      <c r="D918" s="1194"/>
      <c r="E918" s="1051">
        <v>29.31</v>
      </c>
      <c r="F918" s="1052"/>
      <c r="G918" s="1053"/>
      <c r="M918" s="1054" t="s">
        <v>2936</v>
      </c>
      <c r="O918" s="1041"/>
    </row>
    <row r="919" spans="1:15">
      <c r="A919" s="1049"/>
      <c r="B919" s="1050"/>
      <c r="C919" s="1193" t="s">
        <v>2937</v>
      </c>
      <c r="D919" s="1194"/>
      <c r="E919" s="1051">
        <v>7.7249999999999996</v>
      </c>
      <c r="F919" s="1052"/>
      <c r="G919" s="1053"/>
      <c r="M919" s="1054" t="s">
        <v>2937</v>
      </c>
      <c r="O919" s="1041"/>
    </row>
    <row r="920" spans="1:15">
      <c r="A920" s="1049"/>
      <c r="B920" s="1050"/>
      <c r="C920" s="1193" t="s">
        <v>2938</v>
      </c>
      <c r="D920" s="1194"/>
      <c r="E920" s="1051">
        <v>14.6</v>
      </c>
      <c r="F920" s="1052"/>
      <c r="G920" s="1053"/>
      <c r="M920" s="1054" t="s">
        <v>2938</v>
      </c>
      <c r="O920" s="1041"/>
    </row>
    <row r="921" spans="1:15">
      <c r="A921" s="1049"/>
      <c r="B921" s="1050"/>
      <c r="C921" s="1195" t="s">
        <v>1521</v>
      </c>
      <c r="D921" s="1194"/>
      <c r="E921" s="1063">
        <v>56.085000000000001</v>
      </c>
      <c r="F921" s="1052"/>
      <c r="G921" s="1053"/>
      <c r="M921" s="1054" t="s">
        <v>1521</v>
      </c>
      <c r="O921" s="1041"/>
    </row>
    <row r="922" spans="1:15">
      <c r="A922" s="1049"/>
      <c r="B922" s="1050"/>
      <c r="C922" s="1193" t="s">
        <v>2939</v>
      </c>
      <c r="D922" s="1194"/>
      <c r="E922" s="1051">
        <v>16.728000000000002</v>
      </c>
      <c r="F922" s="1052"/>
      <c r="G922" s="1053"/>
      <c r="M922" s="1054" t="s">
        <v>2939</v>
      </c>
      <c r="O922" s="1041"/>
    </row>
    <row r="923" spans="1:15">
      <c r="A923" s="1049"/>
      <c r="B923" s="1050"/>
      <c r="C923" s="1193" t="s">
        <v>2940</v>
      </c>
      <c r="D923" s="1194"/>
      <c r="E923" s="1051">
        <v>44.01</v>
      </c>
      <c r="F923" s="1052"/>
      <c r="G923" s="1053"/>
      <c r="M923" s="1054" t="s">
        <v>2940</v>
      </c>
      <c r="O923" s="1041"/>
    </row>
    <row r="924" spans="1:15">
      <c r="A924" s="1049"/>
      <c r="B924" s="1050"/>
      <c r="C924" s="1195" t="s">
        <v>1521</v>
      </c>
      <c r="D924" s="1194"/>
      <c r="E924" s="1063">
        <v>60.738</v>
      </c>
      <c r="F924" s="1052"/>
      <c r="G924" s="1053"/>
      <c r="M924" s="1054" t="s">
        <v>1521</v>
      </c>
      <c r="O924" s="1041"/>
    </row>
    <row r="925" spans="1:15">
      <c r="A925" s="1049"/>
      <c r="B925" s="1050"/>
      <c r="C925" s="1193" t="s">
        <v>2941</v>
      </c>
      <c r="D925" s="1194"/>
      <c r="E925" s="1051">
        <v>37.99</v>
      </c>
      <c r="F925" s="1052"/>
      <c r="G925" s="1053"/>
      <c r="M925" s="1054" t="s">
        <v>2941</v>
      </c>
      <c r="O925" s="1041"/>
    </row>
    <row r="926" spans="1:15">
      <c r="A926" s="1049"/>
      <c r="B926" s="1050"/>
      <c r="C926" s="1193" t="s">
        <v>2942</v>
      </c>
      <c r="D926" s="1194"/>
      <c r="E926" s="1051">
        <v>12.766</v>
      </c>
      <c r="F926" s="1052"/>
      <c r="G926" s="1053"/>
      <c r="M926" s="1054" t="s">
        <v>2942</v>
      </c>
      <c r="O926" s="1041"/>
    </row>
    <row r="927" spans="1:15">
      <c r="A927" s="1049"/>
      <c r="B927" s="1050"/>
      <c r="C927" s="1195" t="s">
        <v>1521</v>
      </c>
      <c r="D927" s="1194"/>
      <c r="E927" s="1063">
        <v>50.756</v>
      </c>
      <c r="F927" s="1052"/>
      <c r="G927" s="1053"/>
      <c r="M927" s="1054" t="s">
        <v>1521</v>
      </c>
      <c r="O927" s="1041"/>
    </row>
    <row r="928" spans="1:15">
      <c r="A928" s="1049"/>
      <c r="B928" s="1050"/>
      <c r="C928" s="1193" t="s">
        <v>2943</v>
      </c>
      <c r="D928" s="1194"/>
      <c r="E928" s="1051">
        <v>16.728000000000002</v>
      </c>
      <c r="F928" s="1052"/>
      <c r="G928" s="1053"/>
      <c r="M928" s="1054" t="s">
        <v>2943</v>
      </c>
      <c r="O928" s="1041"/>
    </row>
    <row r="929" spans="1:104">
      <c r="A929" s="1049"/>
      <c r="B929" s="1050"/>
      <c r="C929" s="1193" t="s">
        <v>2944</v>
      </c>
      <c r="D929" s="1194"/>
      <c r="E929" s="1051">
        <v>47.3</v>
      </c>
      <c r="F929" s="1052"/>
      <c r="G929" s="1053"/>
      <c r="M929" s="1054" t="s">
        <v>2944</v>
      </c>
      <c r="O929" s="1041"/>
    </row>
    <row r="930" spans="1:104">
      <c r="A930" s="1049"/>
      <c r="B930" s="1050"/>
      <c r="C930" s="1195" t="s">
        <v>1521</v>
      </c>
      <c r="D930" s="1194"/>
      <c r="E930" s="1063">
        <v>64.027999999999992</v>
      </c>
      <c r="F930" s="1052"/>
      <c r="G930" s="1053"/>
      <c r="M930" s="1054" t="s">
        <v>1521</v>
      </c>
      <c r="O930" s="1041"/>
    </row>
    <row r="931" spans="1:104">
      <c r="A931" s="1049"/>
      <c r="B931" s="1050"/>
      <c r="C931" s="1193" t="s">
        <v>2945</v>
      </c>
      <c r="D931" s="1194"/>
      <c r="E931" s="1051">
        <v>28.26</v>
      </c>
      <c r="F931" s="1052"/>
      <c r="G931" s="1053"/>
      <c r="M931" s="1054" t="s">
        <v>2945</v>
      </c>
      <c r="O931" s="1041"/>
    </row>
    <row r="932" spans="1:104">
      <c r="A932" s="1049"/>
      <c r="B932" s="1050"/>
      <c r="C932" s="1193" t="s">
        <v>2946</v>
      </c>
      <c r="D932" s="1194"/>
      <c r="E932" s="1051">
        <v>8.5839999999999996</v>
      </c>
      <c r="F932" s="1052"/>
      <c r="G932" s="1053"/>
      <c r="M932" s="1054" t="s">
        <v>2946</v>
      </c>
      <c r="O932" s="1041"/>
    </row>
    <row r="933" spans="1:104">
      <c r="A933" s="1049"/>
      <c r="B933" s="1050"/>
      <c r="C933" s="1195" t="s">
        <v>1521</v>
      </c>
      <c r="D933" s="1194"/>
      <c r="E933" s="1063">
        <v>36.844000000000001</v>
      </c>
      <c r="F933" s="1052"/>
      <c r="G933" s="1053"/>
      <c r="M933" s="1054" t="s">
        <v>1521</v>
      </c>
      <c r="O933" s="1041"/>
    </row>
    <row r="934" spans="1:104" ht="22.5">
      <c r="A934" s="1049"/>
      <c r="B934" s="1050"/>
      <c r="C934" s="1193" t="s">
        <v>2947</v>
      </c>
      <c r="D934" s="1194"/>
      <c r="E934" s="1051">
        <v>25.45</v>
      </c>
      <c r="F934" s="1052"/>
      <c r="G934" s="1053"/>
      <c r="M934" s="1054" t="s">
        <v>2947</v>
      </c>
      <c r="O934" s="1041"/>
    </row>
    <row r="935" spans="1:104">
      <c r="A935" s="1049"/>
      <c r="B935" s="1050"/>
      <c r="C935" s="1193" t="s">
        <v>2948</v>
      </c>
      <c r="D935" s="1194"/>
      <c r="E935" s="1051">
        <v>9.4649999999999999</v>
      </c>
      <c r="F935" s="1052"/>
      <c r="G935" s="1053"/>
      <c r="M935" s="1054" t="s">
        <v>2948</v>
      </c>
      <c r="O935" s="1041"/>
    </row>
    <row r="936" spans="1:104">
      <c r="A936" s="1049"/>
      <c r="B936" s="1050"/>
      <c r="C936" s="1195" t="s">
        <v>1521</v>
      </c>
      <c r="D936" s="1194"/>
      <c r="E936" s="1063">
        <v>34.914999999999999</v>
      </c>
      <c r="F936" s="1052"/>
      <c r="G936" s="1053"/>
      <c r="M936" s="1054" t="s">
        <v>1521</v>
      </c>
      <c r="O936" s="1041"/>
    </row>
    <row r="937" spans="1:104">
      <c r="A937" s="1049"/>
      <c r="B937" s="1050"/>
      <c r="C937" s="1193" t="s">
        <v>2949</v>
      </c>
      <c r="D937" s="1194"/>
      <c r="E937" s="1051">
        <v>1258.08</v>
      </c>
      <c r="F937" s="1052"/>
      <c r="G937" s="1053"/>
      <c r="M937" s="1054" t="s">
        <v>2949</v>
      </c>
      <c r="O937" s="1041"/>
    </row>
    <row r="938" spans="1:104">
      <c r="A938" s="1049"/>
      <c r="B938" s="1050"/>
      <c r="C938" s="1193" t="s">
        <v>2950</v>
      </c>
      <c r="D938" s="1194"/>
      <c r="E938" s="1051">
        <v>255.11</v>
      </c>
      <c r="F938" s="1052"/>
      <c r="G938" s="1053"/>
      <c r="M938" s="1054" t="s">
        <v>2950</v>
      </c>
      <c r="O938" s="1041"/>
    </row>
    <row r="939" spans="1:104">
      <c r="A939" s="1049"/>
      <c r="B939" s="1050"/>
      <c r="C939" s="1193" t="s">
        <v>2951</v>
      </c>
      <c r="D939" s="1194"/>
      <c r="E939" s="1051">
        <v>898.44</v>
      </c>
      <c r="F939" s="1052"/>
      <c r="G939" s="1053"/>
      <c r="M939" s="1054" t="s">
        <v>2951</v>
      </c>
      <c r="O939" s="1041"/>
    </row>
    <row r="940" spans="1:104">
      <c r="A940" s="1049"/>
      <c r="B940" s="1050"/>
      <c r="C940" s="1193" t="s">
        <v>2952</v>
      </c>
      <c r="D940" s="1194"/>
      <c r="E940" s="1051">
        <v>1200</v>
      </c>
      <c r="F940" s="1052"/>
      <c r="G940" s="1053"/>
      <c r="M940" s="1054" t="s">
        <v>2952</v>
      </c>
      <c r="O940" s="1041"/>
    </row>
    <row r="941" spans="1:104">
      <c r="A941" s="1049"/>
      <c r="B941" s="1050"/>
      <c r="C941" s="1193" t="s">
        <v>2953</v>
      </c>
      <c r="D941" s="1194"/>
      <c r="E941" s="1051">
        <v>1000</v>
      </c>
      <c r="F941" s="1052"/>
      <c r="G941" s="1053"/>
      <c r="M941" s="1054" t="s">
        <v>2953</v>
      </c>
      <c r="O941" s="1041"/>
    </row>
    <row r="942" spans="1:104">
      <c r="A942" s="1042">
        <v>287</v>
      </c>
      <c r="B942" s="1043" t="s">
        <v>2954</v>
      </c>
      <c r="C942" s="1044" t="s">
        <v>2955</v>
      </c>
      <c r="D942" s="1045" t="s">
        <v>853</v>
      </c>
      <c r="E942" s="1046">
        <v>4812.3227999999999</v>
      </c>
      <c r="F942" s="1093">
        <v>0</v>
      </c>
      <c r="G942" s="1047">
        <f>E942*F942</f>
        <v>0</v>
      </c>
      <c r="O942" s="1041">
        <v>2</v>
      </c>
      <c r="AA942" s="1019">
        <v>1</v>
      </c>
      <c r="AB942" s="1019">
        <v>7</v>
      </c>
      <c r="AC942" s="1019">
        <v>7</v>
      </c>
      <c r="AZ942" s="1019">
        <v>2</v>
      </c>
      <c r="BA942" s="1019">
        <f>IF(AZ942=1,G942,0)</f>
        <v>0</v>
      </c>
      <c r="BB942" s="1019">
        <f>IF(AZ942=2,G942,0)</f>
        <v>0</v>
      </c>
      <c r="BC942" s="1019">
        <f>IF(AZ942=3,G942,0)</f>
        <v>0</v>
      </c>
      <c r="BD942" s="1019">
        <f>IF(AZ942=4,G942,0)</f>
        <v>0</v>
      </c>
      <c r="BE942" s="1019">
        <f>IF(AZ942=5,G942,0)</f>
        <v>0</v>
      </c>
      <c r="CA942" s="1048">
        <v>1</v>
      </c>
      <c r="CB942" s="1048">
        <v>7</v>
      </c>
      <c r="CZ942" s="1019">
        <v>0</v>
      </c>
    </row>
    <row r="943" spans="1:104">
      <c r="A943" s="1049"/>
      <c r="B943" s="1050"/>
      <c r="C943" s="1193" t="s">
        <v>2956</v>
      </c>
      <c r="D943" s="1194"/>
      <c r="E943" s="1051">
        <v>4812.3227999999999</v>
      </c>
      <c r="F943" s="1052"/>
      <c r="G943" s="1053"/>
      <c r="M943" s="1054" t="s">
        <v>2956</v>
      </c>
      <c r="O943" s="1041"/>
    </row>
    <row r="944" spans="1:104">
      <c r="A944" s="1055"/>
      <c r="B944" s="1056" t="s">
        <v>669</v>
      </c>
      <c r="C944" s="1057" t="str">
        <f>CONCATENATE(B873," ",C873)</f>
        <v>784 Malby</v>
      </c>
      <c r="D944" s="1058"/>
      <c r="E944" s="1059"/>
      <c r="F944" s="1060"/>
      <c r="G944" s="1061">
        <f>SUM(G873:G943)</f>
        <v>0</v>
      </c>
      <c r="O944" s="1041">
        <v>4</v>
      </c>
      <c r="BA944" s="1062">
        <f>SUM(BA873:BA943)</f>
        <v>0</v>
      </c>
      <c r="BB944" s="1062">
        <f>SUM(BB873:BB943)</f>
        <v>0</v>
      </c>
      <c r="BC944" s="1062">
        <f>SUM(BC873:BC943)</f>
        <v>0</v>
      </c>
      <c r="BD944" s="1062">
        <f>SUM(BD873:BD943)</f>
        <v>0</v>
      </c>
      <c r="BE944" s="1062">
        <f>SUM(BE873:BE943)</f>
        <v>0</v>
      </c>
    </row>
    <row r="945" spans="1:104">
      <c r="A945" s="1034" t="s">
        <v>110</v>
      </c>
      <c r="B945" s="1035" t="s">
        <v>2957</v>
      </c>
      <c r="C945" s="1036" t="s">
        <v>2958</v>
      </c>
      <c r="D945" s="1037"/>
      <c r="E945" s="1038"/>
      <c r="F945" s="1038"/>
      <c r="G945" s="1039"/>
      <c r="H945" s="1040"/>
      <c r="I945" s="1040"/>
      <c r="O945" s="1041">
        <v>1</v>
      </c>
    </row>
    <row r="946" spans="1:104">
      <c r="A946" s="1042">
        <v>288</v>
      </c>
      <c r="B946" s="1043" t="s">
        <v>2959</v>
      </c>
      <c r="C946" s="1044" t="s">
        <v>2960</v>
      </c>
      <c r="D946" s="1045" t="s">
        <v>114</v>
      </c>
      <c r="E946" s="1046">
        <v>1</v>
      </c>
      <c r="F946" s="1093">
        <v>0</v>
      </c>
      <c r="G946" s="1047">
        <f t="shared" ref="G946:G979" si="24">E946*F946</f>
        <v>0</v>
      </c>
      <c r="O946" s="1041">
        <v>2</v>
      </c>
      <c r="AA946" s="1019">
        <v>1</v>
      </c>
      <c r="AB946" s="1019">
        <v>7</v>
      </c>
      <c r="AC946" s="1019">
        <v>7</v>
      </c>
      <c r="AZ946" s="1019">
        <v>2</v>
      </c>
      <c r="BA946" s="1019">
        <f t="shared" ref="BA946:BA979" si="25">IF(AZ946=1,G946,0)</f>
        <v>0</v>
      </c>
      <c r="BB946" s="1019">
        <f t="shared" ref="BB946:BB979" si="26">IF(AZ946=2,G946,0)</f>
        <v>0</v>
      </c>
      <c r="BC946" s="1019">
        <f t="shared" ref="BC946:BC979" si="27">IF(AZ946=3,G946,0)</f>
        <v>0</v>
      </c>
      <c r="BD946" s="1019">
        <f t="shared" ref="BD946:BD979" si="28">IF(AZ946=4,G946,0)</f>
        <v>0</v>
      </c>
      <c r="BE946" s="1019">
        <f t="shared" ref="BE946:BE979" si="29">IF(AZ946=5,G946,0)</f>
        <v>0</v>
      </c>
      <c r="CA946" s="1048">
        <v>1</v>
      </c>
      <c r="CB946" s="1048">
        <v>7</v>
      </c>
      <c r="CZ946" s="1019">
        <v>0</v>
      </c>
    </row>
    <row r="947" spans="1:104">
      <c r="A947" s="1042">
        <v>289</v>
      </c>
      <c r="B947" s="1043" t="s">
        <v>2961</v>
      </c>
      <c r="C947" s="1044" t="s">
        <v>2962</v>
      </c>
      <c r="D947" s="1045" t="s">
        <v>114</v>
      </c>
      <c r="E947" s="1046">
        <v>1</v>
      </c>
      <c r="F947" s="1093">
        <v>0</v>
      </c>
      <c r="G947" s="1047">
        <f t="shared" si="24"/>
        <v>0</v>
      </c>
      <c r="O947" s="1041">
        <v>2</v>
      </c>
      <c r="AA947" s="1019">
        <v>1</v>
      </c>
      <c r="AB947" s="1019">
        <v>7</v>
      </c>
      <c r="AC947" s="1019">
        <v>7</v>
      </c>
      <c r="AZ947" s="1019">
        <v>2</v>
      </c>
      <c r="BA947" s="1019">
        <f t="shared" si="25"/>
        <v>0</v>
      </c>
      <c r="BB947" s="1019">
        <f t="shared" si="26"/>
        <v>0</v>
      </c>
      <c r="BC947" s="1019">
        <f t="shared" si="27"/>
        <v>0</v>
      </c>
      <c r="BD947" s="1019">
        <f t="shared" si="28"/>
        <v>0</v>
      </c>
      <c r="BE947" s="1019">
        <f t="shared" si="29"/>
        <v>0</v>
      </c>
      <c r="CA947" s="1048">
        <v>1</v>
      </c>
      <c r="CB947" s="1048">
        <v>7</v>
      </c>
      <c r="CZ947" s="1019">
        <v>0</v>
      </c>
    </row>
    <row r="948" spans="1:104">
      <c r="A948" s="1042">
        <v>290</v>
      </c>
      <c r="B948" s="1043" t="s">
        <v>2963</v>
      </c>
      <c r="C948" s="1044" t="s">
        <v>2964</v>
      </c>
      <c r="D948" s="1045" t="s">
        <v>114</v>
      </c>
      <c r="E948" s="1046">
        <v>1</v>
      </c>
      <c r="F948" s="1093">
        <v>0</v>
      </c>
      <c r="G948" s="1047">
        <f t="shared" si="24"/>
        <v>0</v>
      </c>
      <c r="O948" s="1041">
        <v>2</v>
      </c>
      <c r="AA948" s="1019">
        <v>1</v>
      </c>
      <c r="AB948" s="1019">
        <v>7</v>
      </c>
      <c r="AC948" s="1019">
        <v>7</v>
      </c>
      <c r="AZ948" s="1019">
        <v>2</v>
      </c>
      <c r="BA948" s="1019">
        <f t="shared" si="25"/>
        <v>0</v>
      </c>
      <c r="BB948" s="1019">
        <f t="shared" si="26"/>
        <v>0</v>
      </c>
      <c r="BC948" s="1019">
        <f t="shared" si="27"/>
        <v>0</v>
      </c>
      <c r="BD948" s="1019">
        <f t="shared" si="28"/>
        <v>0</v>
      </c>
      <c r="BE948" s="1019">
        <f t="shared" si="29"/>
        <v>0</v>
      </c>
      <c r="CA948" s="1048">
        <v>1</v>
      </c>
      <c r="CB948" s="1048">
        <v>7</v>
      </c>
      <c r="CZ948" s="1019">
        <v>0</v>
      </c>
    </row>
    <row r="949" spans="1:104">
      <c r="A949" s="1042">
        <v>291</v>
      </c>
      <c r="B949" s="1043" t="s">
        <v>2965</v>
      </c>
      <c r="C949" s="1044" t="s">
        <v>2966</v>
      </c>
      <c r="D949" s="1045" t="s">
        <v>114</v>
      </c>
      <c r="E949" s="1046">
        <v>1</v>
      </c>
      <c r="F949" s="1093">
        <v>0</v>
      </c>
      <c r="G949" s="1047">
        <f t="shared" si="24"/>
        <v>0</v>
      </c>
      <c r="O949" s="1041">
        <v>2</v>
      </c>
      <c r="AA949" s="1019">
        <v>1</v>
      </c>
      <c r="AB949" s="1019">
        <v>7</v>
      </c>
      <c r="AC949" s="1019">
        <v>7</v>
      </c>
      <c r="AZ949" s="1019">
        <v>2</v>
      </c>
      <c r="BA949" s="1019">
        <f t="shared" si="25"/>
        <v>0</v>
      </c>
      <c r="BB949" s="1019">
        <f t="shared" si="26"/>
        <v>0</v>
      </c>
      <c r="BC949" s="1019">
        <f t="shared" si="27"/>
        <v>0</v>
      </c>
      <c r="BD949" s="1019">
        <f t="shared" si="28"/>
        <v>0</v>
      </c>
      <c r="BE949" s="1019">
        <f t="shared" si="29"/>
        <v>0</v>
      </c>
      <c r="CA949" s="1048">
        <v>1</v>
      </c>
      <c r="CB949" s="1048">
        <v>7</v>
      </c>
      <c r="CZ949" s="1019">
        <v>0</v>
      </c>
    </row>
    <row r="950" spans="1:104">
      <c r="A950" s="1042">
        <v>292</v>
      </c>
      <c r="B950" s="1043" t="s">
        <v>2967</v>
      </c>
      <c r="C950" s="1044" t="s">
        <v>2968</v>
      </c>
      <c r="D950" s="1045" t="s">
        <v>114</v>
      </c>
      <c r="E950" s="1046">
        <v>1</v>
      </c>
      <c r="F950" s="1093">
        <v>0</v>
      </c>
      <c r="G950" s="1047">
        <f t="shared" si="24"/>
        <v>0</v>
      </c>
      <c r="O950" s="1041">
        <v>2</v>
      </c>
      <c r="AA950" s="1019">
        <v>1</v>
      </c>
      <c r="AB950" s="1019">
        <v>7</v>
      </c>
      <c r="AC950" s="1019">
        <v>7</v>
      </c>
      <c r="AZ950" s="1019">
        <v>2</v>
      </c>
      <c r="BA950" s="1019">
        <f t="shared" si="25"/>
        <v>0</v>
      </c>
      <c r="BB950" s="1019">
        <f t="shared" si="26"/>
        <v>0</v>
      </c>
      <c r="BC950" s="1019">
        <f t="shared" si="27"/>
        <v>0</v>
      </c>
      <c r="BD950" s="1019">
        <f t="shared" si="28"/>
        <v>0</v>
      </c>
      <c r="BE950" s="1019">
        <f t="shared" si="29"/>
        <v>0</v>
      </c>
      <c r="CA950" s="1048">
        <v>1</v>
      </c>
      <c r="CB950" s="1048">
        <v>7</v>
      </c>
      <c r="CZ950" s="1019">
        <v>0</v>
      </c>
    </row>
    <row r="951" spans="1:104">
      <c r="A951" s="1042">
        <v>293</v>
      </c>
      <c r="B951" s="1043" t="s">
        <v>2969</v>
      </c>
      <c r="C951" s="1044" t="s">
        <v>2970</v>
      </c>
      <c r="D951" s="1045" t="s">
        <v>114</v>
      </c>
      <c r="E951" s="1046">
        <v>1</v>
      </c>
      <c r="F951" s="1093">
        <v>0</v>
      </c>
      <c r="G951" s="1047">
        <f t="shared" si="24"/>
        <v>0</v>
      </c>
      <c r="O951" s="1041">
        <v>2</v>
      </c>
      <c r="AA951" s="1019">
        <v>1</v>
      </c>
      <c r="AB951" s="1019">
        <v>7</v>
      </c>
      <c r="AC951" s="1019">
        <v>7</v>
      </c>
      <c r="AZ951" s="1019">
        <v>2</v>
      </c>
      <c r="BA951" s="1019">
        <f t="shared" si="25"/>
        <v>0</v>
      </c>
      <c r="BB951" s="1019">
        <f t="shared" si="26"/>
        <v>0</v>
      </c>
      <c r="BC951" s="1019">
        <f t="shared" si="27"/>
        <v>0</v>
      </c>
      <c r="BD951" s="1019">
        <f t="shared" si="28"/>
        <v>0</v>
      </c>
      <c r="BE951" s="1019">
        <f t="shared" si="29"/>
        <v>0</v>
      </c>
      <c r="CA951" s="1048">
        <v>1</v>
      </c>
      <c r="CB951" s="1048">
        <v>7</v>
      </c>
      <c r="CZ951" s="1019">
        <v>0</v>
      </c>
    </row>
    <row r="952" spans="1:104">
      <c r="A952" s="1042">
        <v>294</v>
      </c>
      <c r="B952" s="1043" t="s">
        <v>2971</v>
      </c>
      <c r="C952" s="1044" t="s">
        <v>2972</v>
      </c>
      <c r="D952" s="1045" t="s">
        <v>114</v>
      </c>
      <c r="E952" s="1046">
        <v>1</v>
      </c>
      <c r="F952" s="1093">
        <v>0</v>
      </c>
      <c r="G952" s="1047">
        <f t="shared" si="24"/>
        <v>0</v>
      </c>
      <c r="O952" s="1041">
        <v>2</v>
      </c>
      <c r="AA952" s="1019">
        <v>1</v>
      </c>
      <c r="AB952" s="1019">
        <v>7</v>
      </c>
      <c r="AC952" s="1019">
        <v>7</v>
      </c>
      <c r="AZ952" s="1019">
        <v>2</v>
      </c>
      <c r="BA952" s="1019">
        <f t="shared" si="25"/>
        <v>0</v>
      </c>
      <c r="BB952" s="1019">
        <f t="shared" si="26"/>
        <v>0</v>
      </c>
      <c r="BC952" s="1019">
        <f t="shared" si="27"/>
        <v>0</v>
      </c>
      <c r="BD952" s="1019">
        <f t="shared" si="28"/>
        <v>0</v>
      </c>
      <c r="BE952" s="1019">
        <f t="shared" si="29"/>
        <v>0</v>
      </c>
      <c r="CA952" s="1048">
        <v>1</v>
      </c>
      <c r="CB952" s="1048">
        <v>7</v>
      </c>
      <c r="CZ952" s="1019">
        <v>0</v>
      </c>
    </row>
    <row r="953" spans="1:104">
      <c r="A953" s="1042">
        <v>295</v>
      </c>
      <c r="B953" s="1043" t="s">
        <v>2973</v>
      </c>
      <c r="C953" s="1044" t="s">
        <v>2974</v>
      </c>
      <c r="D953" s="1045" t="s">
        <v>114</v>
      </c>
      <c r="E953" s="1046">
        <v>1</v>
      </c>
      <c r="F953" s="1093">
        <v>0</v>
      </c>
      <c r="G953" s="1047">
        <f t="shared" si="24"/>
        <v>0</v>
      </c>
      <c r="O953" s="1041">
        <v>2</v>
      </c>
      <c r="AA953" s="1019">
        <v>1</v>
      </c>
      <c r="AB953" s="1019">
        <v>7</v>
      </c>
      <c r="AC953" s="1019">
        <v>7</v>
      </c>
      <c r="AZ953" s="1019">
        <v>2</v>
      </c>
      <c r="BA953" s="1019">
        <f t="shared" si="25"/>
        <v>0</v>
      </c>
      <c r="BB953" s="1019">
        <f t="shared" si="26"/>
        <v>0</v>
      </c>
      <c r="BC953" s="1019">
        <f t="shared" si="27"/>
        <v>0</v>
      </c>
      <c r="BD953" s="1019">
        <f t="shared" si="28"/>
        <v>0</v>
      </c>
      <c r="BE953" s="1019">
        <f t="shared" si="29"/>
        <v>0</v>
      </c>
      <c r="CA953" s="1048">
        <v>1</v>
      </c>
      <c r="CB953" s="1048">
        <v>7</v>
      </c>
      <c r="CZ953" s="1019">
        <v>0</v>
      </c>
    </row>
    <row r="954" spans="1:104">
      <c r="A954" s="1042">
        <v>296</v>
      </c>
      <c r="B954" s="1043" t="s">
        <v>2975</v>
      </c>
      <c r="C954" s="1044" t="s">
        <v>2976</v>
      </c>
      <c r="D954" s="1045" t="s">
        <v>114</v>
      </c>
      <c r="E954" s="1046">
        <v>1</v>
      </c>
      <c r="F954" s="1093">
        <v>0</v>
      </c>
      <c r="G954" s="1047">
        <f t="shared" si="24"/>
        <v>0</v>
      </c>
      <c r="O954" s="1041">
        <v>2</v>
      </c>
      <c r="AA954" s="1019">
        <v>1</v>
      </c>
      <c r="AB954" s="1019">
        <v>7</v>
      </c>
      <c r="AC954" s="1019">
        <v>7</v>
      </c>
      <c r="AZ954" s="1019">
        <v>2</v>
      </c>
      <c r="BA954" s="1019">
        <f t="shared" si="25"/>
        <v>0</v>
      </c>
      <c r="BB954" s="1019">
        <f t="shared" si="26"/>
        <v>0</v>
      </c>
      <c r="BC954" s="1019">
        <f t="shared" si="27"/>
        <v>0</v>
      </c>
      <c r="BD954" s="1019">
        <f t="shared" si="28"/>
        <v>0</v>
      </c>
      <c r="BE954" s="1019">
        <f t="shared" si="29"/>
        <v>0</v>
      </c>
      <c r="CA954" s="1048">
        <v>1</v>
      </c>
      <c r="CB954" s="1048">
        <v>7</v>
      </c>
      <c r="CZ954" s="1019">
        <v>0</v>
      </c>
    </row>
    <row r="955" spans="1:104">
      <c r="A955" s="1042">
        <v>297</v>
      </c>
      <c r="B955" s="1043" t="s">
        <v>2977</v>
      </c>
      <c r="C955" s="1044" t="s">
        <v>2978</v>
      </c>
      <c r="D955" s="1045" t="s">
        <v>114</v>
      </c>
      <c r="E955" s="1046">
        <v>1</v>
      </c>
      <c r="F955" s="1093">
        <v>0</v>
      </c>
      <c r="G955" s="1047">
        <f t="shared" si="24"/>
        <v>0</v>
      </c>
      <c r="O955" s="1041">
        <v>2</v>
      </c>
      <c r="AA955" s="1019">
        <v>1</v>
      </c>
      <c r="AB955" s="1019">
        <v>7</v>
      </c>
      <c r="AC955" s="1019">
        <v>7</v>
      </c>
      <c r="AZ955" s="1019">
        <v>2</v>
      </c>
      <c r="BA955" s="1019">
        <f t="shared" si="25"/>
        <v>0</v>
      </c>
      <c r="BB955" s="1019">
        <f t="shared" si="26"/>
        <v>0</v>
      </c>
      <c r="BC955" s="1019">
        <f t="shared" si="27"/>
        <v>0</v>
      </c>
      <c r="BD955" s="1019">
        <f t="shared" si="28"/>
        <v>0</v>
      </c>
      <c r="BE955" s="1019">
        <f t="shared" si="29"/>
        <v>0</v>
      </c>
      <c r="CA955" s="1048">
        <v>1</v>
      </c>
      <c r="CB955" s="1048">
        <v>7</v>
      </c>
      <c r="CZ955" s="1019">
        <v>0</v>
      </c>
    </row>
    <row r="956" spans="1:104">
      <c r="A956" s="1042">
        <v>298</v>
      </c>
      <c r="B956" s="1043" t="s">
        <v>2979</v>
      </c>
      <c r="C956" s="1044" t="s">
        <v>2980</v>
      </c>
      <c r="D956" s="1045" t="s">
        <v>114</v>
      </c>
      <c r="E956" s="1046">
        <v>1</v>
      </c>
      <c r="F956" s="1093">
        <v>0</v>
      </c>
      <c r="G956" s="1047">
        <f t="shared" si="24"/>
        <v>0</v>
      </c>
      <c r="O956" s="1041">
        <v>2</v>
      </c>
      <c r="AA956" s="1019">
        <v>1</v>
      </c>
      <c r="AB956" s="1019">
        <v>7</v>
      </c>
      <c r="AC956" s="1019">
        <v>7</v>
      </c>
      <c r="AZ956" s="1019">
        <v>2</v>
      </c>
      <c r="BA956" s="1019">
        <f t="shared" si="25"/>
        <v>0</v>
      </c>
      <c r="BB956" s="1019">
        <f t="shared" si="26"/>
        <v>0</v>
      </c>
      <c r="BC956" s="1019">
        <f t="shared" si="27"/>
        <v>0</v>
      </c>
      <c r="BD956" s="1019">
        <f t="shared" si="28"/>
        <v>0</v>
      </c>
      <c r="BE956" s="1019">
        <f t="shared" si="29"/>
        <v>0</v>
      </c>
      <c r="CA956" s="1048">
        <v>1</v>
      </c>
      <c r="CB956" s="1048">
        <v>7</v>
      </c>
      <c r="CZ956" s="1019">
        <v>0</v>
      </c>
    </row>
    <row r="957" spans="1:104">
      <c r="A957" s="1042">
        <v>299</v>
      </c>
      <c r="B957" s="1043" t="s">
        <v>2981</v>
      </c>
      <c r="C957" s="1044" t="s">
        <v>2982</v>
      </c>
      <c r="D957" s="1045" t="s">
        <v>114</v>
      </c>
      <c r="E957" s="1046">
        <v>54</v>
      </c>
      <c r="F957" s="1093">
        <v>0</v>
      </c>
      <c r="G957" s="1047">
        <f t="shared" si="24"/>
        <v>0</v>
      </c>
      <c r="O957" s="1041">
        <v>2</v>
      </c>
      <c r="AA957" s="1019">
        <v>1</v>
      </c>
      <c r="AB957" s="1019">
        <v>7</v>
      </c>
      <c r="AC957" s="1019">
        <v>7</v>
      </c>
      <c r="AZ957" s="1019">
        <v>2</v>
      </c>
      <c r="BA957" s="1019">
        <f t="shared" si="25"/>
        <v>0</v>
      </c>
      <c r="BB957" s="1019">
        <f t="shared" si="26"/>
        <v>0</v>
      </c>
      <c r="BC957" s="1019">
        <f t="shared" si="27"/>
        <v>0</v>
      </c>
      <c r="BD957" s="1019">
        <f t="shared" si="28"/>
        <v>0</v>
      </c>
      <c r="BE957" s="1019">
        <f t="shared" si="29"/>
        <v>0</v>
      </c>
      <c r="CA957" s="1048">
        <v>1</v>
      </c>
      <c r="CB957" s="1048">
        <v>7</v>
      </c>
      <c r="CZ957" s="1019">
        <v>0</v>
      </c>
    </row>
    <row r="958" spans="1:104">
      <c r="A958" s="1042">
        <v>300</v>
      </c>
      <c r="B958" s="1043" t="s">
        <v>2983</v>
      </c>
      <c r="C958" s="1044" t="s">
        <v>2984</v>
      </c>
      <c r="D958" s="1045" t="s">
        <v>114</v>
      </c>
      <c r="E958" s="1046">
        <v>1</v>
      </c>
      <c r="F958" s="1093">
        <v>0</v>
      </c>
      <c r="G958" s="1047">
        <f t="shared" si="24"/>
        <v>0</v>
      </c>
      <c r="O958" s="1041">
        <v>2</v>
      </c>
      <c r="AA958" s="1019">
        <v>1</v>
      </c>
      <c r="AB958" s="1019">
        <v>7</v>
      </c>
      <c r="AC958" s="1019">
        <v>7</v>
      </c>
      <c r="AZ958" s="1019">
        <v>2</v>
      </c>
      <c r="BA958" s="1019">
        <f t="shared" si="25"/>
        <v>0</v>
      </c>
      <c r="BB958" s="1019">
        <f t="shared" si="26"/>
        <v>0</v>
      </c>
      <c r="BC958" s="1019">
        <f t="shared" si="27"/>
        <v>0</v>
      </c>
      <c r="BD958" s="1019">
        <f t="shared" si="28"/>
        <v>0</v>
      </c>
      <c r="BE958" s="1019">
        <f t="shared" si="29"/>
        <v>0</v>
      </c>
      <c r="CA958" s="1048">
        <v>1</v>
      </c>
      <c r="CB958" s="1048">
        <v>7</v>
      </c>
      <c r="CZ958" s="1019">
        <v>0</v>
      </c>
    </row>
    <row r="959" spans="1:104">
      <c r="A959" s="1042">
        <v>301</v>
      </c>
      <c r="B959" s="1043" t="s">
        <v>2985</v>
      </c>
      <c r="C959" s="1044" t="s">
        <v>2986</v>
      </c>
      <c r="D959" s="1045" t="s">
        <v>114</v>
      </c>
      <c r="E959" s="1046">
        <v>2</v>
      </c>
      <c r="F959" s="1093">
        <v>0</v>
      </c>
      <c r="G959" s="1047">
        <f t="shared" si="24"/>
        <v>0</v>
      </c>
      <c r="O959" s="1041">
        <v>2</v>
      </c>
      <c r="AA959" s="1019">
        <v>1</v>
      </c>
      <c r="AB959" s="1019">
        <v>7</v>
      </c>
      <c r="AC959" s="1019">
        <v>7</v>
      </c>
      <c r="AZ959" s="1019">
        <v>2</v>
      </c>
      <c r="BA959" s="1019">
        <f t="shared" si="25"/>
        <v>0</v>
      </c>
      <c r="BB959" s="1019">
        <f t="shared" si="26"/>
        <v>0</v>
      </c>
      <c r="BC959" s="1019">
        <f t="shared" si="27"/>
        <v>0</v>
      </c>
      <c r="BD959" s="1019">
        <f t="shared" si="28"/>
        <v>0</v>
      </c>
      <c r="BE959" s="1019">
        <f t="shared" si="29"/>
        <v>0</v>
      </c>
      <c r="CA959" s="1048">
        <v>1</v>
      </c>
      <c r="CB959" s="1048">
        <v>7</v>
      </c>
      <c r="CZ959" s="1019">
        <v>0</v>
      </c>
    </row>
    <row r="960" spans="1:104">
      <c r="A960" s="1042">
        <v>302</v>
      </c>
      <c r="B960" s="1043" t="s">
        <v>2987</v>
      </c>
      <c r="C960" s="1044" t="s">
        <v>2988</v>
      </c>
      <c r="D960" s="1045" t="s">
        <v>114</v>
      </c>
      <c r="E960" s="1046">
        <v>3</v>
      </c>
      <c r="F960" s="1093">
        <v>0</v>
      </c>
      <c r="G960" s="1047">
        <f t="shared" si="24"/>
        <v>0</v>
      </c>
      <c r="O960" s="1041">
        <v>2</v>
      </c>
      <c r="AA960" s="1019">
        <v>1</v>
      </c>
      <c r="AB960" s="1019">
        <v>7</v>
      </c>
      <c r="AC960" s="1019">
        <v>7</v>
      </c>
      <c r="AZ960" s="1019">
        <v>2</v>
      </c>
      <c r="BA960" s="1019">
        <f t="shared" si="25"/>
        <v>0</v>
      </c>
      <c r="BB960" s="1019">
        <f t="shared" si="26"/>
        <v>0</v>
      </c>
      <c r="BC960" s="1019">
        <f t="shared" si="27"/>
        <v>0</v>
      </c>
      <c r="BD960" s="1019">
        <f t="shared" si="28"/>
        <v>0</v>
      </c>
      <c r="BE960" s="1019">
        <f t="shared" si="29"/>
        <v>0</v>
      </c>
      <c r="CA960" s="1048">
        <v>1</v>
      </c>
      <c r="CB960" s="1048">
        <v>7</v>
      </c>
      <c r="CZ960" s="1019">
        <v>0</v>
      </c>
    </row>
    <row r="961" spans="1:104">
      <c r="A961" s="1042">
        <v>303</v>
      </c>
      <c r="B961" s="1043" t="s">
        <v>2989</v>
      </c>
      <c r="C961" s="1044" t="s">
        <v>2990</v>
      </c>
      <c r="D961" s="1045" t="s">
        <v>114</v>
      </c>
      <c r="E961" s="1046">
        <v>1</v>
      </c>
      <c r="F961" s="1093">
        <v>0</v>
      </c>
      <c r="G961" s="1047">
        <f t="shared" si="24"/>
        <v>0</v>
      </c>
      <c r="O961" s="1041">
        <v>2</v>
      </c>
      <c r="AA961" s="1019">
        <v>1</v>
      </c>
      <c r="AB961" s="1019">
        <v>7</v>
      </c>
      <c r="AC961" s="1019">
        <v>7</v>
      </c>
      <c r="AZ961" s="1019">
        <v>2</v>
      </c>
      <c r="BA961" s="1019">
        <f t="shared" si="25"/>
        <v>0</v>
      </c>
      <c r="BB961" s="1019">
        <f t="shared" si="26"/>
        <v>0</v>
      </c>
      <c r="BC961" s="1019">
        <f t="shared" si="27"/>
        <v>0</v>
      </c>
      <c r="BD961" s="1019">
        <f t="shared" si="28"/>
        <v>0</v>
      </c>
      <c r="BE961" s="1019">
        <f t="shared" si="29"/>
        <v>0</v>
      </c>
      <c r="CA961" s="1048">
        <v>1</v>
      </c>
      <c r="CB961" s="1048">
        <v>7</v>
      </c>
      <c r="CZ961" s="1019">
        <v>0</v>
      </c>
    </row>
    <row r="962" spans="1:104">
      <c r="A962" s="1042">
        <v>304</v>
      </c>
      <c r="B962" s="1043" t="s">
        <v>2991</v>
      </c>
      <c r="C962" s="1044" t="s">
        <v>2992</v>
      </c>
      <c r="D962" s="1045" t="s">
        <v>114</v>
      </c>
      <c r="E962" s="1046">
        <v>1</v>
      </c>
      <c r="F962" s="1093">
        <v>0</v>
      </c>
      <c r="G962" s="1047">
        <f t="shared" si="24"/>
        <v>0</v>
      </c>
      <c r="O962" s="1041">
        <v>2</v>
      </c>
      <c r="AA962" s="1019">
        <v>1</v>
      </c>
      <c r="AB962" s="1019">
        <v>7</v>
      </c>
      <c r="AC962" s="1019">
        <v>7</v>
      </c>
      <c r="AZ962" s="1019">
        <v>2</v>
      </c>
      <c r="BA962" s="1019">
        <f t="shared" si="25"/>
        <v>0</v>
      </c>
      <c r="BB962" s="1019">
        <f t="shared" si="26"/>
        <v>0</v>
      </c>
      <c r="BC962" s="1019">
        <f t="shared" si="27"/>
        <v>0</v>
      </c>
      <c r="BD962" s="1019">
        <f t="shared" si="28"/>
        <v>0</v>
      </c>
      <c r="BE962" s="1019">
        <f t="shared" si="29"/>
        <v>0</v>
      </c>
      <c r="CA962" s="1048">
        <v>1</v>
      </c>
      <c r="CB962" s="1048">
        <v>7</v>
      </c>
      <c r="CZ962" s="1019">
        <v>0</v>
      </c>
    </row>
    <row r="963" spans="1:104">
      <c r="A963" s="1042">
        <v>305</v>
      </c>
      <c r="B963" s="1043" t="s">
        <v>2993</v>
      </c>
      <c r="C963" s="1044" t="s">
        <v>2994</v>
      </c>
      <c r="D963" s="1045" t="s">
        <v>114</v>
      </c>
      <c r="E963" s="1046">
        <v>1</v>
      </c>
      <c r="F963" s="1093">
        <v>0</v>
      </c>
      <c r="G963" s="1047">
        <f t="shared" si="24"/>
        <v>0</v>
      </c>
      <c r="O963" s="1041">
        <v>2</v>
      </c>
      <c r="AA963" s="1019">
        <v>1</v>
      </c>
      <c r="AB963" s="1019">
        <v>7</v>
      </c>
      <c r="AC963" s="1019">
        <v>7</v>
      </c>
      <c r="AZ963" s="1019">
        <v>2</v>
      </c>
      <c r="BA963" s="1019">
        <f t="shared" si="25"/>
        <v>0</v>
      </c>
      <c r="BB963" s="1019">
        <f t="shared" si="26"/>
        <v>0</v>
      </c>
      <c r="BC963" s="1019">
        <f t="shared" si="27"/>
        <v>0</v>
      </c>
      <c r="BD963" s="1019">
        <f t="shared" si="28"/>
        <v>0</v>
      </c>
      <c r="BE963" s="1019">
        <f t="shared" si="29"/>
        <v>0</v>
      </c>
      <c r="CA963" s="1048">
        <v>1</v>
      </c>
      <c r="CB963" s="1048">
        <v>7</v>
      </c>
      <c r="CZ963" s="1019">
        <v>0</v>
      </c>
    </row>
    <row r="964" spans="1:104">
      <c r="A964" s="1042">
        <v>306</v>
      </c>
      <c r="B964" s="1043" t="s">
        <v>2995</v>
      </c>
      <c r="C964" s="1044" t="s">
        <v>2996</v>
      </c>
      <c r="D964" s="1045" t="s">
        <v>114</v>
      </c>
      <c r="E964" s="1046">
        <v>1</v>
      </c>
      <c r="F964" s="1093">
        <v>0</v>
      </c>
      <c r="G964" s="1047">
        <f t="shared" si="24"/>
        <v>0</v>
      </c>
      <c r="O964" s="1041">
        <v>2</v>
      </c>
      <c r="AA964" s="1019">
        <v>1</v>
      </c>
      <c r="AB964" s="1019">
        <v>7</v>
      </c>
      <c r="AC964" s="1019">
        <v>7</v>
      </c>
      <c r="AZ964" s="1019">
        <v>2</v>
      </c>
      <c r="BA964" s="1019">
        <f t="shared" si="25"/>
        <v>0</v>
      </c>
      <c r="BB964" s="1019">
        <f t="shared" si="26"/>
        <v>0</v>
      </c>
      <c r="BC964" s="1019">
        <f t="shared" si="27"/>
        <v>0</v>
      </c>
      <c r="BD964" s="1019">
        <f t="shared" si="28"/>
        <v>0</v>
      </c>
      <c r="BE964" s="1019">
        <f t="shared" si="29"/>
        <v>0</v>
      </c>
      <c r="CA964" s="1048">
        <v>1</v>
      </c>
      <c r="CB964" s="1048">
        <v>7</v>
      </c>
      <c r="CZ964" s="1019">
        <v>0</v>
      </c>
    </row>
    <row r="965" spans="1:104">
      <c r="A965" s="1042">
        <v>307</v>
      </c>
      <c r="B965" s="1043" t="s">
        <v>2997</v>
      </c>
      <c r="C965" s="1044" t="s">
        <v>2998</v>
      </c>
      <c r="D965" s="1045" t="s">
        <v>114</v>
      </c>
      <c r="E965" s="1046">
        <v>1</v>
      </c>
      <c r="F965" s="1093">
        <v>0</v>
      </c>
      <c r="G965" s="1047">
        <f t="shared" si="24"/>
        <v>0</v>
      </c>
      <c r="O965" s="1041">
        <v>2</v>
      </c>
      <c r="AA965" s="1019">
        <v>1</v>
      </c>
      <c r="AB965" s="1019">
        <v>7</v>
      </c>
      <c r="AC965" s="1019">
        <v>7</v>
      </c>
      <c r="AZ965" s="1019">
        <v>2</v>
      </c>
      <c r="BA965" s="1019">
        <f t="shared" si="25"/>
        <v>0</v>
      </c>
      <c r="BB965" s="1019">
        <f t="shared" si="26"/>
        <v>0</v>
      </c>
      <c r="BC965" s="1019">
        <f t="shared" si="27"/>
        <v>0</v>
      </c>
      <c r="BD965" s="1019">
        <f t="shared" si="28"/>
        <v>0</v>
      </c>
      <c r="BE965" s="1019">
        <f t="shared" si="29"/>
        <v>0</v>
      </c>
      <c r="CA965" s="1048">
        <v>1</v>
      </c>
      <c r="CB965" s="1048">
        <v>7</v>
      </c>
      <c r="CZ965" s="1019">
        <v>0</v>
      </c>
    </row>
    <row r="966" spans="1:104">
      <c r="A966" s="1042">
        <v>308</v>
      </c>
      <c r="B966" s="1043" t="s">
        <v>2999</v>
      </c>
      <c r="C966" s="1044" t="s">
        <v>3000</v>
      </c>
      <c r="D966" s="1045" t="s">
        <v>114</v>
      </c>
      <c r="E966" s="1046">
        <v>1</v>
      </c>
      <c r="F966" s="1093">
        <v>0</v>
      </c>
      <c r="G966" s="1047">
        <f t="shared" si="24"/>
        <v>0</v>
      </c>
      <c r="O966" s="1041">
        <v>2</v>
      </c>
      <c r="AA966" s="1019">
        <v>1</v>
      </c>
      <c r="AB966" s="1019">
        <v>7</v>
      </c>
      <c r="AC966" s="1019">
        <v>7</v>
      </c>
      <c r="AZ966" s="1019">
        <v>2</v>
      </c>
      <c r="BA966" s="1019">
        <f t="shared" si="25"/>
        <v>0</v>
      </c>
      <c r="BB966" s="1019">
        <f t="shared" si="26"/>
        <v>0</v>
      </c>
      <c r="BC966" s="1019">
        <f t="shared" si="27"/>
        <v>0</v>
      </c>
      <c r="BD966" s="1019">
        <f t="shared" si="28"/>
        <v>0</v>
      </c>
      <c r="BE966" s="1019">
        <f t="shared" si="29"/>
        <v>0</v>
      </c>
      <c r="CA966" s="1048">
        <v>1</v>
      </c>
      <c r="CB966" s="1048">
        <v>7</v>
      </c>
      <c r="CZ966" s="1019">
        <v>0</v>
      </c>
    </row>
    <row r="967" spans="1:104">
      <c r="A967" s="1042">
        <v>309</v>
      </c>
      <c r="B967" s="1043" t="s">
        <v>3001</v>
      </c>
      <c r="C967" s="1044" t="s">
        <v>3002</v>
      </c>
      <c r="D967" s="1045" t="s">
        <v>114</v>
      </c>
      <c r="E967" s="1046">
        <v>1</v>
      </c>
      <c r="F967" s="1093">
        <v>0</v>
      </c>
      <c r="G967" s="1047">
        <f t="shared" si="24"/>
        <v>0</v>
      </c>
      <c r="O967" s="1041">
        <v>2</v>
      </c>
      <c r="AA967" s="1019">
        <v>1</v>
      </c>
      <c r="AB967" s="1019">
        <v>7</v>
      </c>
      <c r="AC967" s="1019">
        <v>7</v>
      </c>
      <c r="AZ967" s="1019">
        <v>2</v>
      </c>
      <c r="BA967" s="1019">
        <f t="shared" si="25"/>
        <v>0</v>
      </c>
      <c r="BB967" s="1019">
        <f t="shared" si="26"/>
        <v>0</v>
      </c>
      <c r="BC967" s="1019">
        <f t="shared" si="27"/>
        <v>0</v>
      </c>
      <c r="BD967" s="1019">
        <f t="shared" si="28"/>
        <v>0</v>
      </c>
      <c r="BE967" s="1019">
        <f t="shared" si="29"/>
        <v>0</v>
      </c>
      <c r="CA967" s="1048">
        <v>1</v>
      </c>
      <c r="CB967" s="1048">
        <v>7</v>
      </c>
      <c r="CZ967" s="1019">
        <v>0</v>
      </c>
    </row>
    <row r="968" spans="1:104">
      <c r="A968" s="1042">
        <v>310</v>
      </c>
      <c r="B968" s="1043" t="s">
        <v>3003</v>
      </c>
      <c r="C968" s="1044" t="s">
        <v>3004</v>
      </c>
      <c r="D968" s="1045" t="s">
        <v>114</v>
      </c>
      <c r="E968" s="1046">
        <v>1</v>
      </c>
      <c r="F968" s="1093">
        <v>0</v>
      </c>
      <c r="G968" s="1047">
        <f t="shared" si="24"/>
        <v>0</v>
      </c>
      <c r="O968" s="1041">
        <v>2</v>
      </c>
      <c r="AA968" s="1019">
        <v>1</v>
      </c>
      <c r="AB968" s="1019">
        <v>7</v>
      </c>
      <c r="AC968" s="1019">
        <v>7</v>
      </c>
      <c r="AZ968" s="1019">
        <v>2</v>
      </c>
      <c r="BA968" s="1019">
        <f t="shared" si="25"/>
        <v>0</v>
      </c>
      <c r="BB968" s="1019">
        <f t="shared" si="26"/>
        <v>0</v>
      </c>
      <c r="BC968" s="1019">
        <f t="shared" si="27"/>
        <v>0</v>
      </c>
      <c r="BD968" s="1019">
        <f t="shared" si="28"/>
        <v>0</v>
      </c>
      <c r="BE968" s="1019">
        <f t="shared" si="29"/>
        <v>0</v>
      </c>
      <c r="CA968" s="1048">
        <v>1</v>
      </c>
      <c r="CB968" s="1048">
        <v>7</v>
      </c>
      <c r="CZ968" s="1019">
        <v>0</v>
      </c>
    </row>
    <row r="969" spans="1:104">
      <c r="A969" s="1042">
        <v>311</v>
      </c>
      <c r="B969" s="1043" t="s">
        <v>3005</v>
      </c>
      <c r="C969" s="1044" t="s">
        <v>3006</v>
      </c>
      <c r="D969" s="1045" t="s">
        <v>114</v>
      </c>
      <c r="E969" s="1046">
        <v>1</v>
      </c>
      <c r="F969" s="1093">
        <v>0</v>
      </c>
      <c r="G969" s="1047">
        <f t="shared" si="24"/>
        <v>0</v>
      </c>
      <c r="O969" s="1041">
        <v>2</v>
      </c>
      <c r="AA969" s="1019">
        <v>1</v>
      </c>
      <c r="AB969" s="1019">
        <v>7</v>
      </c>
      <c r="AC969" s="1019">
        <v>7</v>
      </c>
      <c r="AZ969" s="1019">
        <v>2</v>
      </c>
      <c r="BA969" s="1019">
        <f t="shared" si="25"/>
        <v>0</v>
      </c>
      <c r="BB969" s="1019">
        <f t="shared" si="26"/>
        <v>0</v>
      </c>
      <c r="BC969" s="1019">
        <f t="shared" si="27"/>
        <v>0</v>
      </c>
      <c r="BD969" s="1019">
        <f t="shared" si="28"/>
        <v>0</v>
      </c>
      <c r="BE969" s="1019">
        <f t="shared" si="29"/>
        <v>0</v>
      </c>
      <c r="CA969" s="1048">
        <v>1</v>
      </c>
      <c r="CB969" s="1048">
        <v>7</v>
      </c>
      <c r="CZ969" s="1019">
        <v>0</v>
      </c>
    </row>
    <row r="970" spans="1:104">
      <c r="A970" s="1042">
        <v>312</v>
      </c>
      <c r="B970" s="1043" t="s">
        <v>3007</v>
      </c>
      <c r="C970" s="1044" t="s">
        <v>3008</v>
      </c>
      <c r="D970" s="1045" t="s">
        <v>114</v>
      </c>
      <c r="E970" s="1046">
        <v>1</v>
      </c>
      <c r="F970" s="1093">
        <v>0</v>
      </c>
      <c r="G970" s="1047">
        <f t="shared" si="24"/>
        <v>0</v>
      </c>
      <c r="O970" s="1041">
        <v>2</v>
      </c>
      <c r="AA970" s="1019">
        <v>1</v>
      </c>
      <c r="AB970" s="1019">
        <v>7</v>
      </c>
      <c r="AC970" s="1019">
        <v>7</v>
      </c>
      <c r="AZ970" s="1019">
        <v>2</v>
      </c>
      <c r="BA970" s="1019">
        <f t="shared" si="25"/>
        <v>0</v>
      </c>
      <c r="BB970" s="1019">
        <f t="shared" si="26"/>
        <v>0</v>
      </c>
      <c r="BC970" s="1019">
        <f t="shared" si="27"/>
        <v>0</v>
      </c>
      <c r="BD970" s="1019">
        <f t="shared" si="28"/>
        <v>0</v>
      </c>
      <c r="BE970" s="1019">
        <f t="shared" si="29"/>
        <v>0</v>
      </c>
      <c r="CA970" s="1048">
        <v>1</v>
      </c>
      <c r="CB970" s="1048">
        <v>7</v>
      </c>
      <c r="CZ970" s="1019">
        <v>0</v>
      </c>
    </row>
    <row r="971" spans="1:104">
      <c r="A971" s="1042">
        <v>313</v>
      </c>
      <c r="B971" s="1043" t="s">
        <v>3009</v>
      </c>
      <c r="C971" s="1044" t="s">
        <v>3010</v>
      </c>
      <c r="D971" s="1045" t="s">
        <v>114</v>
      </c>
      <c r="E971" s="1046">
        <v>1</v>
      </c>
      <c r="F971" s="1093">
        <v>0</v>
      </c>
      <c r="G971" s="1047">
        <f t="shared" si="24"/>
        <v>0</v>
      </c>
      <c r="O971" s="1041">
        <v>2</v>
      </c>
      <c r="AA971" s="1019">
        <v>1</v>
      </c>
      <c r="AB971" s="1019">
        <v>7</v>
      </c>
      <c r="AC971" s="1019">
        <v>7</v>
      </c>
      <c r="AZ971" s="1019">
        <v>2</v>
      </c>
      <c r="BA971" s="1019">
        <f t="shared" si="25"/>
        <v>0</v>
      </c>
      <c r="BB971" s="1019">
        <f t="shared" si="26"/>
        <v>0</v>
      </c>
      <c r="BC971" s="1019">
        <f t="shared" si="27"/>
        <v>0</v>
      </c>
      <c r="BD971" s="1019">
        <f t="shared" si="28"/>
        <v>0</v>
      </c>
      <c r="BE971" s="1019">
        <f t="shared" si="29"/>
        <v>0</v>
      </c>
      <c r="CA971" s="1048">
        <v>1</v>
      </c>
      <c r="CB971" s="1048">
        <v>7</v>
      </c>
      <c r="CZ971" s="1019">
        <v>0</v>
      </c>
    </row>
    <row r="972" spans="1:104">
      <c r="A972" s="1042">
        <v>314</v>
      </c>
      <c r="B972" s="1043" t="s">
        <v>3011</v>
      </c>
      <c r="C972" s="1044" t="s">
        <v>3012</v>
      </c>
      <c r="D972" s="1045" t="s">
        <v>114</v>
      </c>
      <c r="E972" s="1046">
        <v>1</v>
      </c>
      <c r="F972" s="1093">
        <v>0</v>
      </c>
      <c r="G972" s="1047">
        <f t="shared" si="24"/>
        <v>0</v>
      </c>
      <c r="O972" s="1041">
        <v>2</v>
      </c>
      <c r="AA972" s="1019">
        <v>1</v>
      </c>
      <c r="AB972" s="1019">
        <v>7</v>
      </c>
      <c r="AC972" s="1019">
        <v>7</v>
      </c>
      <c r="AZ972" s="1019">
        <v>2</v>
      </c>
      <c r="BA972" s="1019">
        <f t="shared" si="25"/>
        <v>0</v>
      </c>
      <c r="BB972" s="1019">
        <f t="shared" si="26"/>
        <v>0</v>
      </c>
      <c r="BC972" s="1019">
        <f t="shared" si="27"/>
        <v>0</v>
      </c>
      <c r="BD972" s="1019">
        <f t="shared" si="28"/>
        <v>0</v>
      </c>
      <c r="BE972" s="1019">
        <f t="shared" si="29"/>
        <v>0</v>
      </c>
      <c r="CA972" s="1048">
        <v>1</v>
      </c>
      <c r="CB972" s="1048">
        <v>7</v>
      </c>
      <c r="CZ972" s="1019">
        <v>0</v>
      </c>
    </row>
    <row r="973" spans="1:104">
      <c r="A973" s="1042">
        <v>315</v>
      </c>
      <c r="B973" s="1043" t="s">
        <v>3013</v>
      </c>
      <c r="C973" s="1044" t="s">
        <v>3014</v>
      </c>
      <c r="D973" s="1045" t="s">
        <v>114</v>
      </c>
      <c r="E973" s="1046">
        <v>3</v>
      </c>
      <c r="F973" s="1093">
        <v>0</v>
      </c>
      <c r="G973" s="1047">
        <f t="shared" si="24"/>
        <v>0</v>
      </c>
      <c r="O973" s="1041">
        <v>2</v>
      </c>
      <c r="AA973" s="1019">
        <v>1</v>
      </c>
      <c r="AB973" s="1019">
        <v>7</v>
      </c>
      <c r="AC973" s="1019">
        <v>7</v>
      </c>
      <c r="AZ973" s="1019">
        <v>2</v>
      </c>
      <c r="BA973" s="1019">
        <f t="shared" si="25"/>
        <v>0</v>
      </c>
      <c r="BB973" s="1019">
        <f t="shared" si="26"/>
        <v>0</v>
      </c>
      <c r="BC973" s="1019">
        <f t="shared" si="27"/>
        <v>0</v>
      </c>
      <c r="BD973" s="1019">
        <f t="shared" si="28"/>
        <v>0</v>
      </c>
      <c r="BE973" s="1019">
        <f t="shared" si="29"/>
        <v>0</v>
      </c>
      <c r="CA973" s="1048">
        <v>1</v>
      </c>
      <c r="CB973" s="1048">
        <v>7</v>
      </c>
      <c r="CZ973" s="1019">
        <v>0</v>
      </c>
    </row>
    <row r="974" spans="1:104">
      <c r="A974" s="1042">
        <v>316</v>
      </c>
      <c r="B974" s="1043" t="s">
        <v>3015</v>
      </c>
      <c r="C974" s="1044" t="s">
        <v>3016</v>
      </c>
      <c r="D974" s="1045" t="s">
        <v>114</v>
      </c>
      <c r="E974" s="1046">
        <v>1</v>
      </c>
      <c r="F974" s="1093">
        <v>0</v>
      </c>
      <c r="G974" s="1047">
        <f t="shared" si="24"/>
        <v>0</v>
      </c>
      <c r="O974" s="1041">
        <v>2</v>
      </c>
      <c r="AA974" s="1019">
        <v>1</v>
      </c>
      <c r="AB974" s="1019">
        <v>7</v>
      </c>
      <c r="AC974" s="1019">
        <v>7</v>
      </c>
      <c r="AZ974" s="1019">
        <v>2</v>
      </c>
      <c r="BA974" s="1019">
        <f t="shared" si="25"/>
        <v>0</v>
      </c>
      <c r="BB974" s="1019">
        <f t="shared" si="26"/>
        <v>0</v>
      </c>
      <c r="BC974" s="1019">
        <f t="shared" si="27"/>
        <v>0</v>
      </c>
      <c r="BD974" s="1019">
        <f t="shared" si="28"/>
        <v>0</v>
      </c>
      <c r="BE974" s="1019">
        <f t="shared" si="29"/>
        <v>0</v>
      </c>
      <c r="CA974" s="1048">
        <v>1</v>
      </c>
      <c r="CB974" s="1048">
        <v>7</v>
      </c>
      <c r="CZ974" s="1019">
        <v>0</v>
      </c>
    </row>
    <row r="975" spans="1:104">
      <c r="A975" s="1042">
        <v>317</v>
      </c>
      <c r="B975" s="1043" t="s">
        <v>3017</v>
      </c>
      <c r="C975" s="1044" t="s">
        <v>3018</v>
      </c>
      <c r="D975" s="1045" t="s">
        <v>114</v>
      </c>
      <c r="E975" s="1046">
        <v>1</v>
      </c>
      <c r="F975" s="1093">
        <v>0</v>
      </c>
      <c r="G975" s="1047">
        <f t="shared" si="24"/>
        <v>0</v>
      </c>
      <c r="O975" s="1041">
        <v>2</v>
      </c>
      <c r="AA975" s="1019">
        <v>1</v>
      </c>
      <c r="AB975" s="1019">
        <v>7</v>
      </c>
      <c r="AC975" s="1019">
        <v>7</v>
      </c>
      <c r="AZ975" s="1019">
        <v>2</v>
      </c>
      <c r="BA975" s="1019">
        <f t="shared" si="25"/>
        <v>0</v>
      </c>
      <c r="BB975" s="1019">
        <f t="shared" si="26"/>
        <v>0</v>
      </c>
      <c r="BC975" s="1019">
        <f t="shared" si="27"/>
        <v>0</v>
      </c>
      <c r="BD975" s="1019">
        <f t="shared" si="28"/>
        <v>0</v>
      </c>
      <c r="BE975" s="1019">
        <f t="shared" si="29"/>
        <v>0</v>
      </c>
      <c r="CA975" s="1048">
        <v>1</v>
      </c>
      <c r="CB975" s="1048">
        <v>7</v>
      </c>
      <c r="CZ975" s="1019">
        <v>0</v>
      </c>
    </row>
    <row r="976" spans="1:104">
      <c r="A976" s="1042">
        <v>318</v>
      </c>
      <c r="B976" s="1043" t="s">
        <v>3019</v>
      </c>
      <c r="C976" s="1044" t="s">
        <v>3020</v>
      </c>
      <c r="D976" s="1045" t="s">
        <v>114</v>
      </c>
      <c r="E976" s="1046">
        <v>1</v>
      </c>
      <c r="F976" s="1093">
        <v>0</v>
      </c>
      <c r="G976" s="1047">
        <f t="shared" si="24"/>
        <v>0</v>
      </c>
      <c r="O976" s="1041">
        <v>2</v>
      </c>
      <c r="AA976" s="1019">
        <v>1</v>
      </c>
      <c r="AB976" s="1019">
        <v>7</v>
      </c>
      <c r="AC976" s="1019">
        <v>7</v>
      </c>
      <c r="AZ976" s="1019">
        <v>2</v>
      </c>
      <c r="BA976" s="1019">
        <f t="shared" si="25"/>
        <v>0</v>
      </c>
      <c r="BB976" s="1019">
        <f t="shared" si="26"/>
        <v>0</v>
      </c>
      <c r="BC976" s="1019">
        <f t="shared" si="27"/>
        <v>0</v>
      </c>
      <c r="BD976" s="1019">
        <f t="shared" si="28"/>
        <v>0</v>
      </c>
      <c r="BE976" s="1019">
        <f t="shared" si="29"/>
        <v>0</v>
      </c>
      <c r="CA976" s="1048">
        <v>1</v>
      </c>
      <c r="CB976" s="1048">
        <v>7</v>
      </c>
      <c r="CZ976" s="1019">
        <v>0</v>
      </c>
    </row>
    <row r="977" spans="1:104">
      <c r="A977" s="1042">
        <v>319</v>
      </c>
      <c r="B977" s="1043" t="s">
        <v>3021</v>
      </c>
      <c r="C977" s="1044" t="s">
        <v>3022</v>
      </c>
      <c r="D977" s="1045" t="s">
        <v>114</v>
      </c>
      <c r="E977" s="1046">
        <v>1</v>
      </c>
      <c r="F977" s="1093">
        <v>0</v>
      </c>
      <c r="G977" s="1047">
        <f t="shared" si="24"/>
        <v>0</v>
      </c>
      <c r="O977" s="1041">
        <v>2</v>
      </c>
      <c r="AA977" s="1019">
        <v>1</v>
      </c>
      <c r="AB977" s="1019">
        <v>7</v>
      </c>
      <c r="AC977" s="1019">
        <v>7</v>
      </c>
      <c r="AZ977" s="1019">
        <v>2</v>
      </c>
      <c r="BA977" s="1019">
        <f t="shared" si="25"/>
        <v>0</v>
      </c>
      <c r="BB977" s="1019">
        <f t="shared" si="26"/>
        <v>0</v>
      </c>
      <c r="BC977" s="1019">
        <f t="shared" si="27"/>
        <v>0</v>
      </c>
      <c r="BD977" s="1019">
        <f t="shared" si="28"/>
        <v>0</v>
      </c>
      <c r="BE977" s="1019">
        <f t="shared" si="29"/>
        <v>0</v>
      </c>
      <c r="CA977" s="1048">
        <v>1</v>
      </c>
      <c r="CB977" s="1048">
        <v>7</v>
      </c>
      <c r="CZ977" s="1019">
        <v>0</v>
      </c>
    </row>
    <row r="978" spans="1:104">
      <c r="A978" s="1042">
        <v>320</v>
      </c>
      <c r="B978" s="1043" t="s">
        <v>3023</v>
      </c>
      <c r="C978" s="1044" t="s">
        <v>3024</v>
      </c>
      <c r="D978" s="1045" t="s">
        <v>114</v>
      </c>
      <c r="E978" s="1046">
        <v>1</v>
      </c>
      <c r="F978" s="1093">
        <v>0</v>
      </c>
      <c r="G978" s="1047">
        <f t="shared" si="24"/>
        <v>0</v>
      </c>
      <c r="O978" s="1041">
        <v>2</v>
      </c>
      <c r="AA978" s="1019">
        <v>1</v>
      </c>
      <c r="AB978" s="1019">
        <v>7</v>
      </c>
      <c r="AC978" s="1019">
        <v>7</v>
      </c>
      <c r="AZ978" s="1019">
        <v>2</v>
      </c>
      <c r="BA978" s="1019">
        <f t="shared" si="25"/>
        <v>0</v>
      </c>
      <c r="BB978" s="1019">
        <f t="shared" si="26"/>
        <v>0</v>
      </c>
      <c r="BC978" s="1019">
        <f t="shared" si="27"/>
        <v>0</v>
      </c>
      <c r="BD978" s="1019">
        <f t="shared" si="28"/>
        <v>0</v>
      </c>
      <c r="BE978" s="1019">
        <f t="shared" si="29"/>
        <v>0</v>
      </c>
      <c r="CA978" s="1048">
        <v>1</v>
      </c>
      <c r="CB978" s="1048">
        <v>7</v>
      </c>
      <c r="CZ978" s="1019">
        <v>0</v>
      </c>
    </row>
    <row r="979" spans="1:104">
      <c r="A979" s="1042">
        <v>321</v>
      </c>
      <c r="B979" s="1043" t="s">
        <v>3025</v>
      </c>
      <c r="C979" s="1044" t="s">
        <v>3026</v>
      </c>
      <c r="D979" s="1045" t="s">
        <v>114</v>
      </c>
      <c r="E979" s="1046">
        <v>1</v>
      </c>
      <c r="F979" s="1093">
        <v>0</v>
      </c>
      <c r="G979" s="1047">
        <f t="shared" si="24"/>
        <v>0</v>
      </c>
      <c r="O979" s="1041">
        <v>2</v>
      </c>
      <c r="AA979" s="1019">
        <v>1</v>
      </c>
      <c r="AB979" s="1019">
        <v>7</v>
      </c>
      <c r="AC979" s="1019">
        <v>7</v>
      </c>
      <c r="AZ979" s="1019">
        <v>2</v>
      </c>
      <c r="BA979" s="1019">
        <f t="shared" si="25"/>
        <v>0</v>
      </c>
      <c r="BB979" s="1019">
        <f t="shared" si="26"/>
        <v>0</v>
      </c>
      <c r="BC979" s="1019">
        <f t="shared" si="27"/>
        <v>0</v>
      </c>
      <c r="BD979" s="1019">
        <f t="shared" si="28"/>
        <v>0</v>
      </c>
      <c r="BE979" s="1019">
        <f t="shared" si="29"/>
        <v>0</v>
      </c>
      <c r="CA979" s="1048">
        <v>1</v>
      </c>
      <c r="CB979" s="1048">
        <v>7</v>
      </c>
      <c r="CZ979" s="1019">
        <v>0</v>
      </c>
    </row>
    <row r="980" spans="1:104">
      <c r="A980" s="1055"/>
      <c r="B980" s="1056" t="s">
        <v>669</v>
      </c>
      <c r="C980" s="1057" t="str">
        <f>CONCATENATE(B945," ",C945)</f>
        <v>790 Vnitřní vybavení</v>
      </c>
      <c r="D980" s="1058"/>
      <c r="E980" s="1059"/>
      <c r="F980" s="1060"/>
      <c r="G980" s="1061">
        <f>SUM(G945:G979)</f>
        <v>0</v>
      </c>
      <c r="O980" s="1041">
        <v>4</v>
      </c>
      <c r="BA980" s="1062">
        <f>SUM(BA945:BA979)</f>
        <v>0</v>
      </c>
      <c r="BB980" s="1062">
        <f>SUM(BB945:BB979)</f>
        <v>0</v>
      </c>
      <c r="BC980" s="1062">
        <f>SUM(BC945:BC979)</f>
        <v>0</v>
      </c>
      <c r="BD980" s="1062">
        <f>SUM(BD945:BD979)</f>
        <v>0</v>
      </c>
      <c r="BE980" s="1062">
        <f>SUM(BE945:BE979)</f>
        <v>0</v>
      </c>
    </row>
    <row r="981" spans="1:104">
      <c r="A981" s="1034" t="s">
        <v>110</v>
      </c>
      <c r="B981" s="1035" t="s">
        <v>1896</v>
      </c>
      <c r="C981" s="1036" t="s">
        <v>1897</v>
      </c>
      <c r="D981" s="1037"/>
      <c r="E981" s="1038"/>
      <c r="F981" s="1038"/>
      <c r="G981" s="1039"/>
      <c r="H981" s="1040"/>
      <c r="I981" s="1040"/>
      <c r="O981" s="1041">
        <v>1</v>
      </c>
    </row>
    <row r="982" spans="1:104" ht="22.5">
      <c r="A982" s="1042">
        <v>322</v>
      </c>
      <c r="B982" s="1043" t="s">
        <v>3027</v>
      </c>
      <c r="C982" s="1355" t="s">
        <v>3028</v>
      </c>
      <c r="D982" s="1045" t="s">
        <v>466</v>
      </c>
      <c r="E982" s="1046">
        <v>1</v>
      </c>
      <c r="F982" s="1093">
        <v>0</v>
      </c>
      <c r="G982" s="1047">
        <f>E982*F982</f>
        <v>0</v>
      </c>
      <c r="O982" s="1041">
        <v>2</v>
      </c>
      <c r="AA982" s="1019">
        <v>1</v>
      </c>
      <c r="AB982" s="1019">
        <v>9</v>
      </c>
      <c r="AC982" s="1019">
        <v>9</v>
      </c>
      <c r="AZ982" s="1019">
        <v>4</v>
      </c>
      <c r="BA982" s="1019">
        <f>IF(AZ982=1,G982,0)</f>
        <v>0</v>
      </c>
      <c r="BB982" s="1019">
        <f>IF(AZ982=2,G982,0)</f>
        <v>0</v>
      </c>
      <c r="BC982" s="1019">
        <f>IF(AZ982=3,G982,0)</f>
        <v>0</v>
      </c>
      <c r="BD982" s="1019">
        <f>IF(AZ982=4,G982,0)</f>
        <v>0</v>
      </c>
      <c r="BE982" s="1019">
        <f>IF(AZ982=5,G982,0)</f>
        <v>0</v>
      </c>
      <c r="CA982" s="1048">
        <v>1</v>
      </c>
      <c r="CB982" s="1048">
        <v>9</v>
      </c>
      <c r="CZ982" s="1019">
        <v>0</v>
      </c>
    </row>
    <row r="983" spans="1:104" ht="22.5">
      <c r="A983" s="1042">
        <v>323</v>
      </c>
      <c r="B983" s="1043" t="s">
        <v>3029</v>
      </c>
      <c r="C983" s="1355" t="s">
        <v>3030</v>
      </c>
      <c r="D983" s="1045" t="s">
        <v>466</v>
      </c>
      <c r="E983" s="1046">
        <v>1</v>
      </c>
      <c r="F983" s="1093">
        <v>0</v>
      </c>
      <c r="G983" s="1047">
        <f>E983*F983</f>
        <v>0</v>
      </c>
      <c r="O983" s="1041">
        <v>2</v>
      </c>
      <c r="AA983" s="1019">
        <v>1</v>
      </c>
      <c r="AB983" s="1019">
        <v>9</v>
      </c>
      <c r="AC983" s="1019">
        <v>9</v>
      </c>
      <c r="AZ983" s="1019">
        <v>4</v>
      </c>
      <c r="BA983" s="1019">
        <f>IF(AZ983=1,G983,0)</f>
        <v>0</v>
      </c>
      <c r="BB983" s="1019">
        <f>IF(AZ983=2,G983,0)</f>
        <v>0</v>
      </c>
      <c r="BC983" s="1019">
        <f>IF(AZ983=3,G983,0)</f>
        <v>0</v>
      </c>
      <c r="BD983" s="1019">
        <f>IF(AZ983=4,G983,0)</f>
        <v>0</v>
      </c>
      <c r="BE983" s="1019">
        <f>IF(AZ983=5,G983,0)</f>
        <v>0</v>
      </c>
      <c r="CA983" s="1048">
        <v>1</v>
      </c>
      <c r="CB983" s="1048">
        <v>9</v>
      </c>
      <c r="CZ983" s="1019">
        <v>0</v>
      </c>
    </row>
    <row r="984" spans="1:104">
      <c r="A984" s="1042">
        <v>324</v>
      </c>
      <c r="B984" s="1043" t="s">
        <v>3031</v>
      </c>
      <c r="C984" s="1355" t="s">
        <v>3032</v>
      </c>
      <c r="D984" s="1045" t="s">
        <v>466</v>
      </c>
      <c r="E984" s="1046">
        <v>1</v>
      </c>
      <c r="F984" s="1093">
        <v>0</v>
      </c>
      <c r="G984" s="1047">
        <f>E984*F984</f>
        <v>0</v>
      </c>
      <c r="O984" s="1041">
        <v>2</v>
      </c>
      <c r="AA984" s="1019">
        <v>1</v>
      </c>
      <c r="AB984" s="1019">
        <v>9</v>
      </c>
      <c r="AC984" s="1019">
        <v>9</v>
      </c>
      <c r="AZ984" s="1019">
        <v>4</v>
      </c>
      <c r="BA984" s="1019">
        <f>IF(AZ984=1,G984,0)</f>
        <v>0</v>
      </c>
      <c r="BB984" s="1019">
        <f>IF(AZ984=2,G984,0)</f>
        <v>0</v>
      </c>
      <c r="BC984" s="1019">
        <f>IF(AZ984=3,G984,0)</f>
        <v>0</v>
      </c>
      <c r="BD984" s="1019">
        <f>IF(AZ984=4,G984,0)</f>
        <v>0</v>
      </c>
      <c r="BE984" s="1019">
        <f>IF(AZ984=5,G984,0)</f>
        <v>0</v>
      </c>
      <c r="CA984" s="1048">
        <v>1</v>
      </c>
      <c r="CB984" s="1048">
        <v>9</v>
      </c>
      <c r="CZ984" s="1019">
        <v>0</v>
      </c>
    </row>
    <row r="985" spans="1:104">
      <c r="A985" s="1042">
        <v>325</v>
      </c>
      <c r="B985" s="1043" t="s">
        <v>3033</v>
      </c>
      <c r="C985" s="1044" t="s">
        <v>3034</v>
      </c>
      <c r="D985" s="1045" t="s">
        <v>225</v>
      </c>
      <c r="E985" s="1046">
        <v>2</v>
      </c>
      <c r="F985" s="1093">
        <v>0</v>
      </c>
      <c r="G985" s="1047">
        <f>E985*F985</f>
        <v>0</v>
      </c>
      <c r="O985" s="1041">
        <v>2</v>
      </c>
      <c r="AA985" s="1019">
        <v>1</v>
      </c>
      <c r="AB985" s="1019">
        <v>9</v>
      </c>
      <c r="AC985" s="1019">
        <v>9</v>
      </c>
      <c r="AZ985" s="1019">
        <v>4</v>
      </c>
      <c r="BA985" s="1019">
        <f>IF(AZ985=1,G985,0)</f>
        <v>0</v>
      </c>
      <c r="BB985" s="1019">
        <f>IF(AZ985=2,G985,0)</f>
        <v>0</v>
      </c>
      <c r="BC985" s="1019">
        <f>IF(AZ985=3,G985,0)</f>
        <v>0</v>
      </c>
      <c r="BD985" s="1019">
        <f>IF(AZ985=4,G985,0)</f>
        <v>0</v>
      </c>
      <c r="BE985" s="1019">
        <f>IF(AZ985=5,G985,0)</f>
        <v>0</v>
      </c>
      <c r="CA985" s="1048">
        <v>1</v>
      </c>
      <c r="CB985" s="1048">
        <v>9</v>
      </c>
      <c r="CZ985" s="1019">
        <v>0</v>
      </c>
    </row>
    <row r="986" spans="1:104">
      <c r="A986" s="1055"/>
      <c r="B986" s="1056" t="s">
        <v>669</v>
      </c>
      <c r="C986" s="1057" t="str">
        <f>CONCATENATE(B981," ",C981)</f>
        <v>M33 Montáže dopravních zařízení a vah-výtahy</v>
      </c>
      <c r="D986" s="1058"/>
      <c r="E986" s="1059"/>
      <c r="F986" s="1060"/>
      <c r="G986" s="1061">
        <f>SUM(G981:G985)</f>
        <v>0</v>
      </c>
      <c r="O986" s="1041">
        <v>4</v>
      </c>
      <c r="BA986" s="1062">
        <f>SUM(BA981:BA985)</f>
        <v>0</v>
      </c>
      <c r="BB986" s="1062">
        <f>SUM(BB981:BB985)</f>
        <v>0</v>
      </c>
      <c r="BC986" s="1062">
        <f>SUM(BC981:BC985)</f>
        <v>0</v>
      </c>
      <c r="BD986" s="1062">
        <f>SUM(BD981:BD985)</f>
        <v>0</v>
      </c>
      <c r="BE986" s="1062">
        <f>SUM(BE981:BE985)</f>
        <v>0</v>
      </c>
    </row>
    <row r="987" spans="1:104">
      <c r="E987" s="1019"/>
    </row>
    <row r="988" spans="1:104">
      <c r="E988" s="1019"/>
    </row>
    <row r="989" spans="1:104">
      <c r="E989" s="1019"/>
    </row>
    <row r="990" spans="1:104">
      <c r="E990" s="1019"/>
    </row>
    <row r="991" spans="1:104">
      <c r="E991" s="1019"/>
    </row>
    <row r="992" spans="1:104">
      <c r="E992" s="1019"/>
    </row>
    <row r="993" spans="5:5">
      <c r="E993" s="1019"/>
    </row>
    <row r="994" spans="5:5">
      <c r="E994" s="1019"/>
    </row>
    <row r="995" spans="5:5">
      <c r="E995" s="1019"/>
    </row>
    <row r="996" spans="5:5">
      <c r="E996" s="1019"/>
    </row>
    <row r="997" spans="5:5">
      <c r="E997" s="1019"/>
    </row>
    <row r="998" spans="5:5">
      <c r="E998" s="1019"/>
    </row>
    <row r="999" spans="5:5">
      <c r="E999" s="1019"/>
    </row>
    <row r="1000" spans="5:5">
      <c r="E1000" s="1019"/>
    </row>
    <row r="1001" spans="5:5">
      <c r="E1001" s="1019"/>
    </row>
    <row r="1002" spans="5:5">
      <c r="E1002" s="1019"/>
    </row>
    <row r="1003" spans="5:5">
      <c r="E1003" s="1019"/>
    </row>
    <row r="1004" spans="5:5">
      <c r="E1004" s="1019"/>
    </row>
    <row r="1005" spans="5:5">
      <c r="E1005" s="1019"/>
    </row>
    <row r="1006" spans="5:5">
      <c r="E1006" s="1019"/>
    </row>
    <row r="1007" spans="5:5">
      <c r="E1007" s="1019"/>
    </row>
    <row r="1008" spans="5:5">
      <c r="E1008" s="1019"/>
    </row>
    <row r="1009" spans="1:7">
      <c r="E1009" s="1019"/>
    </row>
    <row r="1010" spans="1:7">
      <c r="A1010" s="1065"/>
      <c r="B1010" s="1065"/>
      <c r="C1010" s="1065"/>
      <c r="D1010" s="1065"/>
      <c r="E1010" s="1065"/>
      <c r="F1010" s="1065"/>
      <c r="G1010" s="1065"/>
    </row>
    <row r="1011" spans="1:7">
      <c r="A1011" s="1065"/>
      <c r="B1011" s="1065"/>
      <c r="C1011" s="1065"/>
      <c r="D1011" s="1065"/>
      <c r="E1011" s="1065"/>
      <c r="F1011" s="1065"/>
      <c r="G1011" s="1065"/>
    </row>
    <row r="1012" spans="1:7">
      <c r="A1012" s="1065"/>
      <c r="B1012" s="1065"/>
      <c r="C1012" s="1065"/>
      <c r="D1012" s="1065"/>
      <c r="E1012" s="1065"/>
      <c r="F1012" s="1065"/>
      <c r="G1012" s="1065"/>
    </row>
    <row r="1013" spans="1:7">
      <c r="A1013" s="1065"/>
      <c r="B1013" s="1065"/>
      <c r="C1013" s="1065"/>
      <c r="D1013" s="1065"/>
      <c r="E1013" s="1065"/>
      <c r="F1013" s="1065"/>
      <c r="G1013" s="1065"/>
    </row>
    <row r="1014" spans="1:7">
      <c r="E1014" s="1019"/>
    </row>
    <row r="1015" spans="1:7">
      <c r="E1015" s="1019"/>
    </row>
    <row r="1016" spans="1:7">
      <c r="E1016" s="1019"/>
    </row>
    <row r="1017" spans="1:7">
      <c r="E1017" s="1019"/>
    </row>
    <row r="1018" spans="1:7">
      <c r="E1018" s="1019"/>
    </row>
    <row r="1019" spans="1:7">
      <c r="E1019" s="1019"/>
    </row>
    <row r="1020" spans="1:7">
      <c r="E1020" s="1019"/>
    </row>
    <row r="1021" spans="1:7">
      <c r="E1021" s="1019"/>
    </row>
    <row r="1022" spans="1:7">
      <c r="E1022" s="1019"/>
    </row>
    <row r="1023" spans="1:7">
      <c r="E1023" s="1019"/>
    </row>
    <row r="1024" spans="1:7">
      <c r="E1024" s="1019"/>
    </row>
    <row r="1025" spans="5:5">
      <c r="E1025" s="1019"/>
    </row>
    <row r="1026" spans="5:5">
      <c r="E1026" s="1019"/>
    </row>
    <row r="1027" spans="5:5">
      <c r="E1027" s="1019"/>
    </row>
    <row r="1028" spans="5:5">
      <c r="E1028" s="1019"/>
    </row>
    <row r="1029" spans="5:5">
      <c r="E1029" s="1019"/>
    </row>
    <row r="1030" spans="5:5">
      <c r="E1030" s="1019"/>
    </row>
    <row r="1031" spans="5:5">
      <c r="E1031" s="1019"/>
    </row>
    <row r="1032" spans="5:5">
      <c r="E1032" s="1019"/>
    </row>
    <row r="1033" spans="5:5">
      <c r="E1033" s="1019"/>
    </row>
    <row r="1034" spans="5:5">
      <c r="E1034" s="1019"/>
    </row>
    <row r="1035" spans="5:5">
      <c r="E1035" s="1019"/>
    </row>
    <row r="1036" spans="5:5">
      <c r="E1036" s="1019"/>
    </row>
    <row r="1037" spans="5:5">
      <c r="E1037" s="1019"/>
    </row>
    <row r="1038" spans="5:5">
      <c r="E1038" s="1019"/>
    </row>
    <row r="1039" spans="5:5">
      <c r="E1039" s="1019"/>
    </row>
    <row r="1040" spans="5:5">
      <c r="E1040" s="1019"/>
    </row>
    <row r="1041" spans="1:7">
      <c r="E1041" s="1019"/>
    </row>
    <row r="1042" spans="1:7">
      <c r="E1042" s="1019"/>
    </row>
    <row r="1043" spans="1:7">
      <c r="E1043" s="1019"/>
    </row>
    <row r="1044" spans="1:7">
      <c r="E1044" s="1019"/>
    </row>
    <row r="1045" spans="1:7">
      <c r="A1045" s="1066"/>
      <c r="B1045" s="1066"/>
    </row>
    <row r="1046" spans="1:7">
      <c r="A1046" s="1065"/>
      <c r="B1046" s="1065"/>
      <c r="C1046" s="1068"/>
      <c r="D1046" s="1068"/>
      <c r="E1046" s="1069"/>
      <c r="F1046" s="1068"/>
      <c r="G1046" s="1070"/>
    </row>
    <row r="1047" spans="1:7">
      <c r="A1047" s="1071"/>
      <c r="B1047" s="1071"/>
      <c r="C1047" s="1065"/>
      <c r="D1047" s="1065"/>
      <c r="E1047" s="1072"/>
      <c r="F1047" s="1065"/>
      <c r="G1047" s="1065"/>
    </row>
    <row r="1048" spans="1:7">
      <c r="A1048" s="1065"/>
      <c r="B1048" s="1065"/>
      <c r="C1048" s="1065"/>
      <c r="D1048" s="1065"/>
      <c r="E1048" s="1072"/>
      <c r="F1048" s="1065"/>
      <c r="G1048" s="1065"/>
    </row>
    <row r="1049" spans="1:7">
      <c r="A1049" s="1065"/>
      <c r="B1049" s="1065"/>
      <c r="C1049" s="1065"/>
      <c r="D1049" s="1065"/>
      <c r="E1049" s="1072"/>
      <c r="F1049" s="1065"/>
      <c r="G1049" s="1065"/>
    </row>
    <row r="1050" spans="1:7">
      <c r="A1050" s="1065"/>
      <c r="B1050" s="1065"/>
      <c r="C1050" s="1065"/>
      <c r="D1050" s="1065"/>
      <c r="E1050" s="1072"/>
      <c r="F1050" s="1065"/>
      <c r="G1050" s="1065"/>
    </row>
    <row r="1051" spans="1:7">
      <c r="A1051" s="1065"/>
      <c r="B1051" s="1065"/>
      <c r="C1051" s="1065"/>
      <c r="D1051" s="1065"/>
      <c r="E1051" s="1072"/>
      <c r="F1051" s="1065"/>
      <c r="G1051" s="1065"/>
    </row>
    <row r="1052" spans="1:7">
      <c r="A1052" s="1065"/>
      <c r="B1052" s="1065"/>
      <c r="C1052" s="1065"/>
      <c r="D1052" s="1065"/>
      <c r="E1052" s="1072"/>
      <c r="F1052" s="1065"/>
      <c r="G1052" s="1065"/>
    </row>
    <row r="1053" spans="1:7">
      <c r="A1053" s="1065"/>
      <c r="B1053" s="1065"/>
      <c r="C1053" s="1065"/>
      <c r="D1053" s="1065"/>
      <c r="E1053" s="1072"/>
      <c r="F1053" s="1065"/>
      <c r="G1053" s="1065"/>
    </row>
    <row r="1054" spans="1:7">
      <c r="A1054" s="1065"/>
      <c r="B1054" s="1065"/>
      <c r="C1054" s="1065"/>
      <c r="D1054" s="1065"/>
      <c r="E1054" s="1072"/>
      <c r="F1054" s="1065"/>
      <c r="G1054" s="1065"/>
    </row>
    <row r="1055" spans="1:7">
      <c r="A1055" s="1065"/>
      <c r="B1055" s="1065"/>
      <c r="C1055" s="1065"/>
      <c r="D1055" s="1065"/>
      <c r="E1055" s="1072"/>
      <c r="F1055" s="1065"/>
      <c r="G1055" s="1065"/>
    </row>
    <row r="1056" spans="1:7">
      <c r="A1056" s="1065"/>
      <c r="B1056" s="1065"/>
      <c r="C1056" s="1065"/>
      <c r="D1056" s="1065"/>
      <c r="E1056" s="1072"/>
      <c r="F1056" s="1065"/>
      <c r="G1056" s="1065"/>
    </row>
    <row r="1057" spans="1:7">
      <c r="A1057" s="1065"/>
      <c r="B1057" s="1065"/>
      <c r="C1057" s="1065"/>
      <c r="D1057" s="1065"/>
      <c r="E1057" s="1072"/>
      <c r="F1057" s="1065"/>
      <c r="G1057" s="1065"/>
    </row>
    <row r="1058" spans="1:7">
      <c r="A1058" s="1065"/>
      <c r="B1058" s="1065"/>
      <c r="C1058" s="1065"/>
      <c r="D1058" s="1065"/>
      <c r="E1058" s="1072"/>
      <c r="F1058" s="1065"/>
      <c r="G1058" s="1065"/>
    </row>
    <row r="1059" spans="1:7">
      <c r="A1059" s="1065"/>
      <c r="B1059" s="1065"/>
      <c r="C1059" s="1065"/>
      <c r="D1059" s="1065"/>
      <c r="E1059" s="1072"/>
      <c r="F1059" s="1065"/>
      <c r="G1059" s="1065"/>
    </row>
  </sheetData>
  <sheetProtection algorithmName="SHA-512" hashValue="j45VW58ssWs8Fs0WUCAPPiTVAiM6ChvFLYdl058wRk2/tp5TIDbn5ojnFFH2JUVITAQLO/ZweC0DtCoc+QKpfA==" saltValue="anvC1pkzNL+w3ebtFMbYCw==" spinCount="100000" sheet="1" objects="1" scenarios="1" selectLockedCells="1"/>
  <mergeCells count="611">
    <mergeCell ref="C15:D15"/>
    <mergeCell ref="C16:D16"/>
    <mergeCell ref="C18:D18"/>
    <mergeCell ref="C19:D19"/>
    <mergeCell ref="C20:D20"/>
    <mergeCell ref="C21:D21"/>
    <mergeCell ref="A1:G1"/>
    <mergeCell ref="A3:B3"/>
    <mergeCell ref="A4:B4"/>
    <mergeCell ref="E4:G4"/>
    <mergeCell ref="C9:D9"/>
    <mergeCell ref="C10:D10"/>
    <mergeCell ref="C32:D32"/>
    <mergeCell ref="C33:D33"/>
    <mergeCell ref="C35:D35"/>
    <mergeCell ref="C36:D36"/>
    <mergeCell ref="C37:D37"/>
    <mergeCell ref="C38:D38"/>
    <mergeCell ref="C22:D22"/>
    <mergeCell ref="C27:D27"/>
    <mergeCell ref="C28:D28"/>
    <mergeCell ref="C29:D29"/>
    <mergeCell ref="C30:D30"/>
    <mergeCell ref="C31:D31"/>
    <mergeCell ref="C49:D49"/>
    <mergeCell ref="C51:D51"/>
    <mergeCell ref="C53:D53"/>
    <mergeCell ref="C55:D55"/>
    <mergeCell ref="C58:D58"/>
    <mergeCell ref="C59:D59"/>
    <mergeCell ref="C39:D39"/>
    <mergeCell ref="C41:D41"/>
    <mergeCell ref="C43:D43"/>
    <mergeCell ref="C45:D45"/>
    <mergeCell ref="C46:D46"/>
    <mergeCell ref="C47:D47"/>
    <mergeCell ref="C67:D67"/>
    <mergeCell ref="C68:D68"/>
    <mergeCell ref="C69:D69"/>
    <mergeCell ref="C70:D70"/>
    <mergeCell ref="C71:D71"/>
    <mergeCell ref="C72:D72"/>
    <mergeCell ref="C60:D60"/>
    <mergeCell ref="C61:D61"/>
    <mergeCell ref="C62:D62"/>
    <mergeCell ref="C63:D63"/>
    <mergeCell ref="C64:D64"/>
    <mergeCell ref="C65:D65"/>
    <mergeCell ref="C79:D79"/>
    <mergeCell ref="C80:D80"/>
    <mergeCell ref="C81:D81"/>
    <mergeCell ref="C83:D83"/>
    <mergeCell ref="C84:D84"/>
    <mergeCell ref="C85:D85"/>
    <mergeCell ref="C73:D73"/>
    <mergeCell ref="C74:D74"/>
    <mergeCell ref="C75:D75"/>
    <mergeCell ref="C76:D76"/>
    <mergeCell ref="C77:D77"/>
    <mergeCell ref="C78:D78"/>
    <mergeCell ref="C94:D94"/>
    <mergeCell ref="C95:D95"/>
    <mergeCell ref="C96:D96"/>
    <mergeCell ref="C97:D97"/>
    <mergeCell ref="C98:D98"/>
    <mergeCell ref="C99:D99"/>
    <mergeCell ref="C86:D86"/>
    <mergeCell ref="C88:D88"/>
    <mergeCell ref="C90:D90"/>
    <mergeCell ref="C91:D91"/>
    <mergeCell ref="C92:D92"/>
    <mergeCell ref="C93:D93"/>
    <mergeCell ref="C108:D108"/>
    <mergeCell ref="C109:D109"/>
    <mergeCell ref="C110:D110"/>
    <mergeCell ref="C112:D112"/>
    <mergeCell ref="C113:D113"/>
    <mergeCell ref="C117:D117"/>
    <mergeCell ref="C100:D100"/>
    <mergeCell ref="C101:D101"/>
    <mergeCell ref="C103:D103"/>
    <mergeCell ref="C105:D105"/>
    <mergeCell ref="C106:D106"/>
    <mergeCell ref="C107:D107"/>
    <mergeCell ref="C125:D125"/>
    <mergeCell ref="C126:D126"/>
    <mergeCell ref="C127:D127"/>
    <mergeCell ref="C128:D128"/>
    <mergeCell ref="C129:D129"/>
    <mergeCell ref="C130:D130"/>
    <mergeCell ref="C118:D118"/>
    <mergeCell ref="C120:D120"/>
    <mergeCell ref="C121:D121"/>
    <mergeCell ref="C122:D122"/>
    <mergeCell ref="C123:D123"/>
    <mergeCell ref="C124:D124"/>
    <mergeCell ref="C141:D141"/>
    <mergeCell ref="C142:D142"/>
    <mergeCell ref="C143:D143"/>
    <mergeCell ref="C144:D144"/>
    <mergeCell ref="C145:D145"/>
    <mergeCell ref="C146:D146"/>
    <mergeCell ref="C132:D132"/>
    <mergeCell ref="C134:D134"/>
    <mergeCell ref="C136:D136"/>
    <mergeCell ref="C137:D137"/>
    <mergeCell ref="C139:D139"/>
    <mergeCell ref="C140:D140"/>
    <mergeCell ref="C163:D163"/>
    <mergeCell ref="C164:D164"/>
    <mergeCell ref="C165:D165"/>
    <mergeCell ref="C166:D166"/>
    <mergeCell ref="C167:D167"/>
    <mergeCell ref="C168:D168"/>
    <mergeCell ref="C147:D147"/>
    <mergeCell ref="C149:D149"/>
    <mergeCell ref="C155:D155"/>
    <mergeCell ref="C157:D157"/>
    <mergeCell ref="C159:D159"/>
    <mergeCell ref="C161:D161"/>
    <mergeCell ref="C175:D175"/>
    <mergeCell ref="C176:D176"/>
    <mergeCell ref="C177:D177"/>
    <mergeCell ref="C178:D178"/>
    <mergeCell ref="C180:D180"/>
    <mergeCell ref="C181:D181"/>
    <mergeCell ref="C169:D169"/>
    <mergeCell ref="C170:D170"/>
    <mergeCell ref="C171:D171"/>
    <mergeCell ref="C172:D172"/>
    <mergeCell ref="C173:D173"/>
    <mergeCell ref="C174:D174"/>
    <mergeCell ref="C196:D196"/>
    <mergeCell ref="C197:D197"/>
    <mergeCell ref="C198:D198"/>
    <mergeCell ref="C199:D199"/>
    <mergeCell ref="C200:D200"/>
    <mergeCell ref="C201:D201"/>
    <mergeCell ref="C185:D185"/>
    <mergeCell ref="C186:D186"/>
    <mergeCell ref="C188:D188"/>
    <mergeCell ref="C189:D189"/>
    <mergeCell ref="C191:D191"/>
    <mergeCell ref="C194:D194"/>
    <mergeCell ref="C213:D213"/>
    <mergeCell ref="C214:D214"/>
    <mergeCell ref="C215:D215"/>
    <mergeCell ref="C219:D219"/>
    <mergeCell ref="C220:D220"/>
    <mergeCell ref="C221:D221"/>
    <mergeCell ref="C202:D202"/>
    <mergeCell ref="C203:D203"/>
    <mergeCell ref="C204:D204"/>
    <mergeCell ref="C205:D205"/>
    <mergeCell ref="C209:D209"/>
    <mergeCell ref="C211:D211"/>
    <mergeCell ref="C230:D230"/>
    <mergeCell ref="C231:D231"/>
    <mergeCell ref="C233:D233"/>
    <mergeCell ref="C235:D235"/>
    <mergeCell ref="C236:D236"/>
    <mergeCell ref="C238:D238"/>
    <mergeCell ref="C222:D222"/>
    <mergeCell ref="C223:D223"/>
    <mergeCell ref="C224:D224"/>
    <mergeCell ref="C226:D226"/>
    <mergeCell ref="C227:D227"/>
    <mergeCell ref="C228:D228"/>
    <mergeCell ref="C249:D249"/>
    <mergeCell ref="C250:D250"/>
    <mergeCell ref="C252:D252"/>
    <mergeCell ref="C261:D261"/>
    <mergeCell ref="C262:D262"/>
    <mergeCell ref="C263:D263"/>
    <mergeCell ref="C239:D239"/>
    <mergeCell ref="C240:D240"/>
    <mergeCell ref="C241:D241"/>
    <mergeCell ref="C242:D242"/>
    <mergeCell ref="C244:D244"/>
    <mergeCell ref="C248:D248"/>
    <mergeCell ref="C270:D270"/>
    <mergeCell ref="C276:D276"/>
    <mergeCell ref="C277:D277"/>
    <mergeCell ref="C278:D278"/>
    <mergeCell ref="C279:D279"/>
    <mergeCell ref="C282:D282"/>
    <mergeCell ref="C264:D264"/>
    <mergeCell ref="C265:D265"/>
    <mergeCell ref="C266:D266"/>
    <mergeCell ref="C267:D267"/>
    <mergeCell ref="C268:D268"/>
    <mergeCell ref="C269:D269"/>
    <mergeCell ref="C298:D298"/>
    <mergeCell ref="C299:D299"/>
    <mergeCell ref="C300:D300"/>
    <mergeCell ref="C301:D301"/>
    <mergeCell ref="C302:D302"/>
    <mergeCell ref="C303:D303"/>
    <mergeCell ref="C283:D283"/>
    <mergeCell ref="C284:D284"/>
    <mergeCell ref="C286:D286"/>
    <mergeCell ref="C287:D287"/>
    <mergeCell ref="C288:D288"/>
    <mergeCell ref="C296:D296"/>
    <mergeCell ref="C311:D311"/>
    <mergeCell ref="C312:D312"/>
    <mergeCell ref="C313:D313"/>
    <mergeCell ref="C314:D314"/>
    <mergeCell ref="C315:D315"/>
    <mergeCell ref="C316:D316"/>
    <mergeCell ref="C304:D304"/>
    <mergeCell ref="C305:D305"/>
    <mergeCell ref="C306:D306"/>
    <mergeCell ref="C308:D308"/>
    <mergeCell ref="C309:D309"/>
    <mergeCell ref="C310:D310"/>
    <mergeCell ref="C323:D323"/>
    <mergeCell ref="C324:D324"/>
    <mergeCell ref="C325:D325"/>
    <mergeCell ref="C326:D326"/>
    <mergeCell ref="C327:D327"/>
    <mergeCell ref="C328:D328"/>
    <mergeCell ref="C317:D317"/>
    <mergeCell ref="C318:D318"/>
    <mergeCell ref="C319:D319"/>
    <mergeCell ref="C320:D320"/>
    <mergeCell ref="C321:D321"/>
    <mergeCell ref="C322:D322"/>
    <mergeCell ref="C339:D339"/>
    <mergeCell ref="C340:D340"/>
    <mergeCell ref="C341:D341"/>
    <mergeCell ref="C342:D342"/>
    <mergeCell ref="C343:D343"/>
    <mergeCell ref="C344:D344"/>
    <mergeCell ref="C329:D329"/>
    <mergeCell ref="C330:D330"/>
    <mergeCell ref="C334:D334"/>
    <mergeCell ref="C335:D335"/>
    <mergeCell ref="C336:D336"/>
    <mergeCell ref="C338:D338"/>
    <mergeCell ref="C352:D352"/>
    <mergeCell ref="C353:D353"/>
    <mergeCell ref="C354:D354"/>
    <mergeCell ref="C355:D355"/>
    <mergeCell ref="C356:D356"/>
    <mergeCell ref="C357:D357"/>
    <mergeCell ref="C345:D345"/>
    <mergeCell ref="C346:D346"/>
    <mergeCell ref="C347:D347"/>
    <mergeCell ref="C349:D349"/>
    <mergeCell ref="C350:D350"/>
    <mergeCell ref="C351:D351"/>
    <mergeCell ref="C368:D368"/>
    <mergeCell ref="C369:D369"/>
    <mergeCell ref="C371:D371"/>
    <mergeCell ref="C372:D372"/>
    <mergeCell ref="C373:D373"/>
    <mergeCell ref="C375:D375"/>
    <mergeCell ref="C358:D358"/>
    <mergeCell ref="C359:D359"/>
    <mergeCell ref="C361:D361"/>
    <mergeCell ref="C363:D363"/>
    <mergeCell ref="C365:D365"/>
    <mergeCell ref="C367:D367"/>
    <mergeCell ref="C387:D387"/>
    <mergeCell ref="C388:D388"/>
    <mergeCell ref="C389:D389"/>
    <mergeCell ref="C390:D390"/>
    <mergeCell ref="C391:D391"/>
    <mergeCell ref="C392:D392"/>
    <mergeCell ref="C376:D376"/>
    <mergeCell ref="C378:D378"/>
    <mergeCell ref="C383:D383"/>
    <mergeCell ref="C384:D384"/>
    <mergeCell ref="C385:D385"/>
    <mergeCell ref="C386:D386"/>
    <mergeCell ref="C399:D399"/>
    <mergeCell ref="C401:D401"/>
    <mergeCell ref="C402:D402"/>
    <mergeCell ref="C403:D403"/>
    <mergeCell ref="C404:D404"/>
    <mergeCell ref="C405:D405"/>
    <mergeCell ref="C393:D393"/>
    <mergeCell ref="C394:D394"/>
    <mergeCell ref="C395:D395"/>
    <mergeCell ref="C396:D396"/>
    <mergeCell ref="C397:D397"/>
    <mergeCell ref="C398:D398"/>
    <mergeCell ref="C413:D413"/>
    <mergeCell ref="C414:D414"/>
    <mergeCell ref="C416:D416"/>
    <mergeCell ref="C417:D417"/>
    <mergeCell ref="C419:D419"/>
    <mergeCell ref="C421:D421"/>
    <mergeCell ref="C406:D406"/>
    <mergeCell ref="C407:D407"/>
    <mergeCell ref="C408:D408"/>
    <mergeCell ref="C409:D409"/>
    <mergeCell ref="C411:D411"/>
    <mergeCell ref="C412:D412"/>
    <mergeCell ref="C428:D428"/>
    <mergeCell ref="C430:D430"/>
    <mergeCell ref="C431:D431"/>
    <mergeCell ref="C433:D433"/>
    <mergeCell ref="C434:D434"/>
    <mergeCell ref="C442:D442"/>
    <mergeCell ref="C422:D422"/>
    <mergeCell ref="C423:D423"/>
    <mergeCell ref="C424:D424"/>
    <mergeCell ref="C425:D425"/>
    <mergeCell ref="C426:D426"/>
    <mergeCell ref="C427:D427"/>
    <mergeCell ref="C456:D456"/>
    <mergeCell ref="C457:D457"/>
    <mergeCell ref="C458:D458"/>
    <mergeCell ref="C459:D459"/>
    <mergeCell ref="C460:D460"/>
    <mergeCell ref="C461:D461"/>
    <mergeCell ref="C444:D444"/>
    <mergeCell ref="C445:D445"/>
    <mergeCell ref="C447:D447"/>
    <mergeCell ref="C452:D452"/>
    <mergeCell ref="C453:D453"/>
    <mergeCell ref="C455:D455"/>
    <mergeCell ref="C470:D470"/>
    <mergeCell ref="C471:D471"/>
    <mergeCell ref="C472:D472"/>
    <mergeCell ref="C473:D473"/>
    <mergeCell ref="C474:D474"/>
    <mergeCell ref="C475:D475"/>
    <mergeCell ref="C462:D462"/>
    <mergeCell ref="C464:D464"/>
    <mergeCell ref="C465:D465"/>
    <mergeCell ref="C467:D467"/>
    <mergeCell ref="C468:D468"/>
    <mergeCell ref="C469:D469"/>
    <mergeCell ref="C486:D486"/>
    <mergeCell ref="C487:D487"/>
    <mergeCell ref="C488:D488"/>
    <mergeCell ref="C490:D490"/>
    <mergeCell ref="C492:D492"/>
    <mergeCell ref="C493:D493"/>
    <mergeCell ref="C476:D476"/>
    <mergeCell ref="C477:D477"/>
    <mergeCell ref="C479:D479"/>
    <mergeCell ref="C481:D481"/>
    <mergeCell ref="C483:D483"/>
    <mergeCell ref="C485:D485"/>
    <mergeCell ref="C501:D501"/>
    <mergeCell ref="C502:D502"/>
    <mergeCell ref="C503:D503"/>
    <mergeCell ref="C504:D504"/>
    <mergeCell ref="C506:D506"/>
    <mergeCell ref="C507:D507"/>
    <mergeCell ref="C494:D494"/>
    <mergeCell ref="C496:D496"/>
    <mergeCell ref="C497:D497"/>
    <mergeCell ref="C498:D498"/>
    <mergeCell ref="C499:D499"/>
    <mergeCell ref="C500:D500"/>
    <mergeCell ref="C577:D577"/>
    <mergeCell ref="C578:D578"/>
    <mergeCell ref="C579:D579"/>
    <mergeCell ref="C580:D580"/>
    <mergeCell ref="C581:D581"/>
    <mergeCell ref="C582:D582"/>
    <mergeCell ref="C519:D519"/>
    <mergeCell ref="C530:D530"/>
    <mergeCell ref="C572:D572"/>
    <mergeCell ref="C574:D574"/>
    <mergeCell ref="C575:D575"/>
    <mergeCell ref="C576:D576"/>
    <mergeCell ref="C595:D595"/>
    <mergeCell ref="C597:D597"/>
    <mergeCell ref="C598:D598"/>
    <mergeCell ref="C600:D600"/>
    <mergeCell ref="C601:D601"/>
    <mergeCell ref="C641:D641"/>
    <mergeCell ref="C583:D583"/>
    <mergeCell ref="C584:D584"/>
    <mergeCell ref="C585:D585"/>
    <mergeCell ref="C587:D587"/>
    <mergeCell ref="C592:D592"/>
    <mergeCell ref="C594:D594"/>
    <mergeCell ref="C653:D653"/>
    <mergeCell ref="C654:D654"/>
    <mergeCell ref="C656:D656"/>
    <mergeCell ref="C659:D659"/>
    <mergeCell ref="C660:D660"/>
    <mergeCell ref="C662:D662"/>
    <mergeCell ref="C642:D642"/>
    <mergeCell ref="C643:D643"/>
    <mergeCell ref="C648:D648"/>
    <mergeCell ref="C649:D649"/>
    <mergeCell ref="C650:D650"/>
    <mergeCell ref="C652:D652"/>
    <mergeCell ref="C670:D670"/>
    <mergeCell ref="C672:D672"/>
    <mergeCell ref="C674:D674"/>
    <mergeCell ref="C675:D675"/>
    <mergeCell ref="C676:D676"/>
    <mergeCell ref="C677:D677"/>
    <mergeCell ref="C663:D663"/>
    <mergeCell ref="C664:D664"/>
    <mergeCell ref="C665:D665"/>
    <mergeCell ref="C666:D666"/>
    <mergeCell ref="C667:D667"/>
    <mergeCell ref="C668:D668"/>
    <mergeCell ref="C687:D687"/>
    <mergeCell ref="C688:D688"/>
    <mergeCell ref="C689:D689"/>
    <mergeCell ref="C691:D691"/>
    <mergeCell ref="C692:D692"/>
    <mergeCell ref="C693:D693"/>
    <mergeCell ref="C678:D678"/>
    <mergeCell ref="C679:D679"/>
    <mergeCell ref="C680:D680"/>
    <mergeCell ref="C682:D682"/>
    <mergeCell ref="C685:D685"/>
    <mergeCell ref="C686:D686"/>
    <mergeCell ref="C705:D705"/>
    <mergeCell ref="C707:D707"/>
    <mergeCell ref="C709:D709"/>
    <mergeCell ref="C710:D710"/>
    <mergeCell ref="C712:D712"/>
    <mergeCell ref="C714:D714"/>
    <mergeCell ref="C695:D695"/>
    <mergeCell ref="C696:D696"/>
    <mergeCell ref="C698:D698"/>
    <mergeCell ref="C700:D700"/>
    <mergeCell ref="C701:D701"/>
    <mergeCell ref="C703:D703"/>
    <mergeCell ref="C725:D725"/>
    <mergeCell ref="C727:D727"/>
    <mergeCell ref="C729:D729"/>
    <mergeCell ref="C731:D731"/>
    <mergeCell ref="C733:D733"/>
    <mergeCell ref="C735:D735"/>
    <mergeCell ref="C716:D716"/>
    <mergeCell ref="C718:D718"/>
    <mergeCell ref="C719:D719"/>
    <mergeCell ref="C721:D721"/>
    <mergeCell ref="C722:D722"/>
    <mergeCell ref="C724:D724"/>
    <mergeCell ref="C746:D746"/>
    <mergeCell ref="C748:D748"/>
    <mergeCell ref="C750:D750"/>
    <mergeCell ref="C752:D752"/>
    <mergeCell ref="C754:D754"/>
    <mergeCell ref="C756:D756"/>
    <mergeCell ref="C737:D737"/>
    <mergeCell ref="C739:D739"/>
    <mergeCell ref="C741:D741"/>
    <mergeCell ref="C743:D743"/>
    <mergeCell ref="C744:D744"/>
    <mergeCell ref="C745:D745"/>
    <mergeCell ref="C768:D768"/>
    <mergeCell ref="C769:D769"/>
    <mergeCell ref="C770:D770"/>
    <mergeCell ref="C771:D771"/>
    <mergeCell ref="C772:D772"/>
    <mergeCell ref="C773:D773"/>
    <mergeCell ref="C761:D761"/>
    <mergeCell ref="C763:D763"/>
    <mergeCell ref="C764:D764"/>
    <mergeCell ref="C765:D765"/>
    <mergeCell ref="C766:D766"/>
    <mergeCell ref="C767:D767"/>
    <mergeCell ref="C781:D781"/>
    <mergeCell ref="C782:D782"/>
    <mergeCell ref="C783:D783"/>
    <mergeCell ref="C784:D784"/>
    <mergeCell ref="C785:D785"/>
    <mergeCell ref="C786:D786"/>
    <mergeCell ref="C774:D774"/>
    <mergeCell ref="C775:D775"/>
    <mergeCell ref="C776:D776"/>
    <mergeCell ref="C777:D777"/>
    <mergeCell ref="C779:D779"/>
    <mergeCell ref="C780:D780"/>
    <mergeCell ref="C793:D793"/>
    <mergeCell ref="C794:D794"/>
    <mergeCell ref="C796:D796"/>
    <mergeCell ref="C797:D797"/>
    <mergeCell ref="C799:D799"/>
    <mergeCell ref="C800:D800"/>
    <mergeCell ref="C787:D787"/>
    <mergeCell ref="C788:D788"/>
    <mergeCell ref="C789:D789"/>
    <mergeCell ref="C790:D790"/>
    <mergeCell ref="C791:D791"/>
    <mergeCell ref="C792:D792"/>
    <mergeCell ref="C812:D812"/>
    <mergeCell ref="C813:D813"/>
    <mergeCell ref="C814:D814"/>
    <mergeCell ref="C816:D816"/>
    <mergeCell ref="C817:D817"/>
    <mergeCell ref="C819:D819"/>
    <mergeCell ref="C801:D801"/>
    <mergeCell ref="C802:D802"/>
    <mergeCell ref="C803:D803"/>
    <mergeCell ref="C808:D808"/>
    <mergeCell ref="C809:D809"/>
    <mergeCell ref="C811:D811"/>
    <mergeCell ref="C831:D831"/>
    <mergeCell ref="C832:D832"/>
    <mergeCell ref="C833:D833"/>
    <mergeCell ref="C834:D834"/>
    <mergeCell ref="C835:D835"/>
    <mergeCell ref="C836:D836"/>
    <mergeCell ref="C825:D825"/>
    <mergeCell ref="C826:D826"/>
    <mergeCell ref="C827:D827"/>
    <mergeCell ref="C828:D828"/>
    <mergeCell ref="C829:D829"/>
    <mergeCell ref="C830:D830"/>
    <mergeCell ref="C843:D843"/>
    <mergeCell ref="C844:D844"/>
    <mergeCell ref="C845:D845"/>
    <mergeCell ref="C846:D846"/>
    <mergeCell ref="C847:D847"/>
    <mergeCell ref="C848:D848"/>
    <mergeCell ref="C837:D837"/>
    <mergeCell ref="C838:D838"/>
    <mergeCell ref="C839:D839"/>
    <mergeCell ref="C840:D840"/>
    <mergeCell ref="C841:D841"/>
    <mergeCell ref="C842:D842"/>
    <mergeCell ref="C856:D856"/>
    <mergeCell ref="C861:D861"/>
    <mergeCell ref="C862:D862"/>
    <mergeCell ref="C863:D863"/>
    <mergeCell ref="C865:D865"/>
    <mergeCell ref="C866:D866"/>
    <mergeCell ref="C849:D849"/>
    <mergeCell ref="C850:D850"/>
    <mergeCell ref="C851:D851"/>
    <mergeCell ref="C852:D852"/>
    <mergeCell ref="C853:D853"/>
    <mergeCell ref="C854:D854"/>
    <mergeCell ref="C878:D878"/>
    <mergeCell ref="C879:D879"/>
    <mergeCell ref="C880:D880"/>
    <mergeCell ref="C881:D881"/>
    <mergeCell ref="C882:D882"/>
    <mergeCell ref="C883:D883"/>
    <mergeCell ref="C867:D867"/>
    <mergeCell ref="C868:D868"/>
    <mergeCell ref="C869:D869"/>
    <mergeCell ref="C870:D870"/>
    <mergeCell ref="C876:D876"/>
    <mergeCell ref="C877:D877"/>
    <mergeCell ref="C890:D890"/>
    <mergeCell ref="C891:D891"/>
    <mergeCell ref="C892:D892"/>
    <mergeCell ref="C893:D893"/>
    <mergeCell ref="C894:D894"/>
    <mergeCell ref="C895:D895"/>
    <mergeCell ref="C884:D884"/>
    <mergeCell ref="C885:D885"/>
    <mergeCell ref="C886:D886"/>
    <mergeCell ref="C887:D887"/>
    <mergeCell ref="C888:D888"/>
    <mergeCell ref="C889:D889"/>
    <mergeCell ref="C902:D902"/>
    <mergeCell ref="C903:D903"/>
    <mergeCell ref="C904:D904"/>
    <mergeCell ref="C905:D905"/>
    <mergeCell ref="C906:D906"/>
    <mergeCell ref="C907:D907"/>
    <mergeCell ref="C896:D896"/>
    <mergeCell ref="C897:D897"/>
    <mergeCell ref="C898:D898"/>
    <mergeCell ref="C899:D899"/>
    <mergeCell ref="C900:D900"/>
    <mergeCell ref="C901:D901"/>
    <mergeCell ref="C914:D914"/>
    <mergeCell ref="C915:D915"/>
    <mergeCell ref="C916:D916"/>
    <mergeCell ref="C917:D917"/>
    <mergeCell ref="C918:D918"/>
    <mergeCell ref="C919:D919"/>
    <mergeCell ref="C908:D908"/>
    <mergeCell ref="C909:D909"/>
    <mergeCell ref="C910:D910"/>
    <mergeCell ref="C911:D911"/>
    <mergeCell ref="C912:D912"/>
    <mergeCell ref="C913:D913"/>
    <mergeCell ref="C926:D926"/>
    <mergeCell ref="C927:D927"/>
    <mergeCell ref="C928:D928"/>
    <mergeCell ref="C929:D929"/>
    <mergeCell ref="C930:D930"/>
    <mergeCell ref="C931:D931"/>
    <mergeCell ref="C920:D920"/>
    <mergeCell ref="C921:D921"/>
    <mergeCell ref="C922:D922"/>
    <mergeCell ref="C923:D923"/>
    <mergeCell ref="C924:D924"/>
    <mergeCell ref="C925:D925"/>
    <mergeCell ref="C938:D938"/>
    <mergeCell ref="C939:D939"/>
    <mergeCell ref="C940:D940"/>
    <mergeCell ref="C941:D941"/>
    <mergeCell ref="C943:D943"/>
    <mergeCell ref="C932:D932"/>
    <mergeCell ref="C933:D933"/>
    <mergeCell ref="C934:D934"/>
    <mergeCell ref="C935:D935"/>
    <mergeCell ref="C936:D936"/>
    <mergeCell ref="C937:D937"/>
  </mergeCells>
  <printOptions gridLinesSet="0"/>
  <pageMargins left="0.59055118110236227" right="0.39370078740157483" top="0.59055118110236227" bottom="0.98425196850393704" header="0.19685039370078741" footer="0.51181102362204722"/>
  <pageSetup paperSize="9" scale="98" orientation="portrait" r:id="rId1"/>
  <headerFooter alignWithMargins="0">
    <oddFooter>&amp;L&amp;9Zpracováno programem &amp;"Arial CE,Tučné"BUILDpower,  © RTS, a.s.&amp;R&amp;"Arial,Obyčejné"Strana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55"/>
  <sheetViews>
    <sheetView view="pageBreakPreview" topLeftCell="A16" zoomScale="115" zoomScaleNormal="100" zoomScaleSheetLayoutView="115" workbookViewId="0">
      <selection activeCell="D4" sqref="D4"/>
    </sheetView>
  </sheetViews>
  <sheetFormatPr defaultRowHeight="12.75"/>
  <cols>
    <col min="1" max="1" width="2" style="698" customWidth="1"/>
    <col min="2" max="2" width="15" style="698" customWidth="1"/>
    <col min="3" max="3" width="15.85546875" style="698" customWidth="1"/>
    <col min="4" max="4" width="14.5703125" style="698" customWidth="1"/>
    <col min="5" max="5" width="13.5703125" style="698" customWidth="1"/>
    <col min="6" max="6" width="16.5703125" style="698" customWidth="1"/>
    <col min="7" max="7" width="15.28515625" style="698" customWidth="1"/>
    <col min="8" max="256" width="8.85546875" style="698"/>
    <col min="257" max="257" width="2" style="698" customWidth="1"/>
    <col min="258" max="258" width="15" style="698" customWidth="1"/>
    <col min="259" max="259" width="15.85546875" style="698" customWidth="1"/>
    <col min="260" max="260" width="14.5703125" style="698" customWidth="1"/>
    <col min="261" max="261" width="13.5703125" style="698" customWidth="1"/>
    <col min="262" max="262" width="16.5703125" style="698" customWidth="1"/>
    <col min="263" max="263" width="15.28515625" style="698" customWidth="1"/>
    <col min="264" max="512" width="8.85546875" style="698"/>
    <col min="513" max="513" width="2" style="698" customWidth="1"/>
    <col min="514" max="514" width="15" style="698" customWidth="1"/>
    <col min="515" max="515" width="15.85546875" style="698" customWidth="1"/>
    <col min="516" max="516" width="14.5703125" style="698" customWidth="1"/>
    <col min="517" max="517" width="13.5703125" style="698" customWidth="1"/>
    <col min="518" max="518" width="16.5703125" style="698" customWidth="1"/>
    <col min="519" max="519" width="15.28515625" style="698" customWidth="1"/>
    <col min="520" max="768" width="8.85546875" style="698"/>
    <col min="769" max="769" width="2" style="698" customWidth="1"/>
    <col min="770" max="770" width="15" style="698" customWidth="1"/>
    <col min="771" max="771" width="15.85546875" style="698" customWidth="1"/>
    <col min="772" max="772" width="14.5703125" style="698" customWidth="1"/>
    <col min="773" max="773" width="13.5703125" style="698" customWidth="1"/>
    <col min="774" max="774" width="16.5703125" style="698" customWidth="1"/>
    <col min="775" max="775" width="15.28515625" style="698" customWidth="1"/>
    <col min="776" max="1024" width="8.85546875" style="698"/>
    <col min="1025" max="1025" width="2" style="698" customWidth="1"/>
    <col min="1026" max="1026" width="15" style="698" customWidth="1"/>
    <col min="1027" max="1027" width="15.85546875" style="698" customWidth="1"/>
    <col min="1028" max="1028" width="14.5703125" style="698" customWidth="1"/>
    <col min="1029" max="1029" width="13.5703125" style="698" customWidth="1"/>
    <col min="1030" max="1030" width="16.5703125" style="698" customWidth="1"/>
    <col min="1031" max="1031" width="15.28515625" style="698" customWidth="1"/>
    <col min="1032" max="1280" width="8.85546875" style="698"/>
    <col min="1281" max="1281" width="2" style="698" customWidth="1"/>
    <col min="1282" max="1282" width="15" style="698" customWidth="1"/>
    <col min="1283" max="1283" width="15.85546875" style="698" customWidth="1"/>
    <col min="1284" max="1284" width="14.5703125" style="698" customWidth="1"/>
    <col min="1285" max="1285" width="13.5703125" style="698" customWidth="1"/>
    <col min="1286" max="1286" width="16.5703125" style="698" customWidth="1"/>
    <col min="1287" max="1287" width="15.28515625" style="698" customWidth="1"/>
    <col min="1288" max="1536" width="8.85546875" style="698"/>
    <col min="1537" max="1537" width="2" style="698" customWidth="1"/>
    <col min="1538" max="1538" width="15" style="698" customWidth="1"/>
    <col min="1539" max="1539" width="15.85546875" style="698" customWidth="1"/>
    <col min="1540" max="1540" width="14.5703125" style="698" customWidth="1"/>
    <col min="1541" max="1541" width="13.5703125" style="698" customWidth="1"/>
    <col min="1542" max="1542" width="16.5703125" style="698" customWidth="1"/>
    <col min="1543" max="1543" width="15.28515625" style="698" customWidth="1"/>
    <col min="1544" max="1792" width="8.85546875" style="698"/>
    <col min="1793" max="1793" width="2" style="698" customWidth="1"/>
    <col min="1794" max="1794" width="15" style="698" customWidth="1"/>
    <col min="1795" max="1795" width="15.85546875" style="698" customWidth="1"/>
    <col min="1796" max="1796" width="14.5703125" style="698" customWidth="1"/>
    <col min="1797" max="1797" width="13.5703125" style="698" customWidth="1"/>
    <col min="1798" max="1798" width="16.5703125" style="698" customWidth="1"/>
    <col min="1799" max="1799" width="15.28515625" style="698" customWidth="1"/>
    <col min="1800" max="2048" width="8.85546875" style="698"/>
    <col min="2049" max="2049" width="2" style="698" customWidth="1"/>
    <col min="2050" max="2050" width="15" style="698" customWidth="1"/>
    <col min="2051" max="2051" width="15.85546875" style="698" customWidth="1"/>
    <col min="2052" max="2052" width="14.5703125" style="698" customWidth="1"/>
    <col min="2053" max="2053" width="13.5703125" style="698" customWidth="1"/>
    <col min="2054" max="2054" width="16.5703125" style="698" customWidth="1"/>
    <col min="2055" max="2055" width="15.28515625" style="698" customWidth="1"/>
    <col min="2056" max="2304" width="8.85546875" style="698"/>
    <col min="2305" max="2305" width="2" style="698" customWidth="1"/>
    <col min="2306" max="2306" width="15" style="698" customWidth="1"/>
    <col min="2307" max="2307" width="15.85546875" style="698" customWidth="1"/>
    <col min="2308" max="2308" width="14.5703125" style="698" customWidth="1"/>
    <col min="2309" max="2309" width="13.5703125" style="698" customWidth="1"/>
    <col min="2310" max="2310" width="16.5703125" style="698" customWidth="1"/>
    <col min="2311" max="2311" width="15.28515625" style="698" customWidth="1"/>
    <col min="2312" max="2560" width="8.85546875" style="698"/>
    <col min="2561" max="2561" width="2" style="698" customWidth="1"/>
    <col min="2562" max="2562" width="15" style="698" customWidth="1"/>
    <col min="2563" max="2563" width="15.85546875" style="698" customWidth="1"/>
    <col min="2564" max="2564" width="14.5703125" style="698" customWidth="1"/>
    <col min="2565" max="2565" width="13.5703125" style="698" customWidth="1"/>
    <col min="2566" max="2566" width="16.5703125" style="698" customWidth="1"/>
    <col min="2567" max="2567" width="15.28515625" style="698" customWidth="1"/>
    <col min="2568" max="2816" width="8.85546875" style="698"/>
    <col min="2817" max="2817" width="2" style="698" customWidth="1"/>
    <col min="2818" max="2818" width="15" style="698" customWidth="1"/>
    <col min="2819" max="2819" width="15.85546875" style="698" customWidth="1"/>
    <col min="2820" max="2820" width="14.5703125" style="698" customWidth="1"/>
    <col min="2821" max="2821" width="13.5703125" style="698" customWidth="1"/>
    <col min="2822" max="2822" width="16.5703125" style="698" customWidth="1"/>
    <col min="2823" max="2823" width="15.28515625" style="698" customWidth="1"/>
    <col min="2824" max="3072" width="8.85546875" style="698"/>
    <col min="3073" max="3073" width="2" style="698" customWidth="1"/>
    <col min="3074" max="3074" width="15" style="698" customWidth="1"/>
    <col min="3075" max="3075" width="15.85546875" style="698" customWidth="1"/>
    <col min="3076" max="3076" width="14.5703125" style="698" customWidth="1"/>
    <col min="3077" max="3077" width="13.5703125" style="698" customWidth="1"/>
    <col min="3078" max="3078" width="16.5703125" style="698" customWidth="1"/>
    <col min="3079" max="3079" width="15.28515625" style="698" customWidth="1"/>
    <col min="3080" max="3328" width="8.85546875" style="698"/>
    <col min="3329" max="3329" width="2" style="698" customWidth="1"/>
    <col min="3330" max="3330" width="15" style="698" customWidth="1"/>
    <col min="3331" max="3331" width="15.85546875" style="698" customWidth="1"/>
    <col min="3332" max="3332" width="14.5703125" style="698" customWidth="1"/>
    <col min="3333" max="3333" width="13.5703125" style="698" customWidth="1"/>
    <col min="3334" max="3334" width="16.5703125" style="698" customWidth="1"/>
    <col min="3335" max="3335" width="15.28515625" style="698" customWidth="1"/>
    <col min="3336" max="3584" width="8.85546875" style="698"/>
    <col min="3585" max="3585" width="2" style="698" customWidth="1"/>
    <col min="3586" max="3586" width="15" style="698" customWidth="1"/>
    <col min="3587" max="3587" width="15.85546875" style="698" customWidth="1"/>
    <col min="3588" max="3588" width="14.5703125" style="698" customWidth="1"/>
    <col min="3589" max="3589" width="13.5703125" style="698" customWidth="1"/>
    <col min="3590" max="3590" width="16.5703125" style="698" customWidth="1"/>
    <col min="3591" max="3591" width="15.28515625" style="698" customWidth="1"/>
    <col min="3592" max="3840" width="8.85546875" style="698"/>
    <col min="3841" max="3841" width="2" style="698" customWidth="1"/>
    <col min="3842" max="3842" width="15" style="698" customWidth="1"/>
    <col min="3843" max="3843" width="15.85546875" style="698" customWidth="1"/>
    <col min="3844" max="3844" width="14.5703125" style="698" customWidth="1"/>
    <col min="3845" max="3845" width="13.5703125" style="698" customWidth="1"/>
    <col min="3846" max="3846" width="16.5703125" style="698" customWidth="1"/>
    <col min="3847" max="3847" width="15.28515625" style="698" customWidth="1"/>
    <col min="3848" max="4096" width="8.85546875" style="698"/>
    <col min="4097" max="4097" width="2" style="698" customWidth="1"/>
    <col min="4098" max="4098" width="15" style="698" customWidth="1"/>
    <col min="4099" max="4099" width="15.85546875" style="698" customWidth="1"/>
    <col min="4100" max="4100" width="14.5703125" style="698" customWidth="1"/>
    <col min="4101" max="4101" width="13.5703125" style="698" customWidth="1"/>
    <col min="4102" max="4102" width="16.5703125" style="698" customWidth="1"/>
    <col min="4103" max="4103" width="15.28515625" style="698" customWidth="1"/>
    <col min="4104" max="4352" width="8.85546875" style="698"/>
    <col min="4353" max="4353" width="2" style="698" customWidth="1"/>
    <col min="4354" max="4354" width="15" style="698" customWidth="1"/>
    <col min="4355" max="4355" width="15.85546875" style="698" customWidth="1"/>
    <col min="4356" max="4356" width="14.5703125" style="698" customWidth="1"/>
    <col min="4357" max="4357" width="13.5703125" style="698" customWidth="1"/>
    <col min="4358" max="4358" width="16.5703125" style="698" customWidth="1"/>
    <col min="4359" max="4359" width="15.28515625" style="698" customWidth="1"/>
    <col min="4360" max="4608" width="8.85546875" style="698"/>
    <col min="4609" max="4609" width="2" style="698" customWidth="1"/>
    <col min="4610" max="4610" width="15" style="698" customWidth="1"/>
    <col min="4611" max="4611" width="15.85546875" style="698" customWidth="1"/>
    <col min="4612" max="4612" width="14.5703125" style="698" customWidth="1"/>
    <col min="4613" max="4613" width="13.5703125" style="698" customWidth="1"/>
    <col min="4614" max="4614" width="16.5703125" style="698" customWidth="1"/>
    <col min="4615" max="4615" width="15.28515625" style="698" customWidth="1"/>
    <col min="4616" max="4864" width="8.85546875" style="698"/>
    <col min="4865" max="4865" width="2" style="698" customWidth="1"/>
    <col min="4866" max="4866" width="15" style="698" customWidth="1"/>
    <col min="4867" max="4867" width="15.85546875" style="698" customWidth="1"/>
    <col min="4868" max="4868" width="14.5703125" style="698" customWidth="1"/>
    <col min="4869" max="4869" width="13.5703125" style="698" customWidth="1"/>
    <col min="4870" max="4870" width="16.5703125" style="698" customWidth="1"/>
    <col min="4871" max="4871" width="15.28515625" style="698" customWidth="1"/>
    <col min="4872" max="5120" width="8.85546875" style="698"/>
    <col min="5121" max="5121" width="2" style="698" customWidth="1"/>
    <col min="5122" max="5122" width="15" style="698" customWidth="1"/>
    <col min="5123" max="5123" width="15.85546875" style="698" customWidth="1"/>
    <col min="5124" max="5124" width="14.5703125" style="698" customWidth="1"/>
    <col min="5125" max="5125" width="13.5703125" style="698" customWidth="1"/>
    <col min="5126" max="5126" width="16.5703125" style="698" customWidth="1"/>
    <col min="5127" max="5127" width="15.28515625" style="698" customWidth="1"/>
    <col min="5128" max="5376" width="8.85546875" style="698"/>
    <col min="5377" max="5377" width="2" style="698" customWidth="1"/>
    <col min="5378" max="5378" width="15" style="698" customWidth="1"/>
    <col min="5379" max="5379" width="15.85546875" style="698" customWidth="1"/>
    <col min="5380" max="5380" width="14.5703125" style="698" customWidth="1"/>
    <col min="5381" max="5381" width="13.5703125" style="698" customWidth="1"/>
    <col min="5382" max="5382" width="16.5703125" style="698" customWidth="1"/>
    <col min="5383" max="5383" width="15.28515625" style="698" customWidth="1"/>
    <col min="5384" max="5632" width="8.85546875" style="698"/>
    <col min="5633" max="5633" width="2" style="698" customWidth="1"/>
    <col min="5634" max="5634" width="15" style="698" customWidth="1"/>
    <col min="5635" max="5635" width="15.85546875" style="698" customWidth="1"/>
    <col min="5636" max="5636" width="14.5703125" style="698" customWidth="1"/>
    <col min="5637" max="5637" width="13.5703125" style="698" customWidth="1"/>
    <col min="5638" max="5638" width="16.5703125" style="698" customWidth="1"/>
    <col min="5639" max="5639" width="15.28515625" style="698" customWidth="1"/>
    <col min="5640" max="5888" width="8.85546875" style="698"/>
    <col min="5889" max="5889" width="2" style="698" customWidth="1"/>
    <col min="5890" max="5890" width="15" style="698" customWidth="1"/>
    <col min="5891" max="5891" width="15.85546875" style="698" customWidth="1"/>
    <col min="5892" max="5892" width="14.5703125" style="698" customWidth="1"/>
    <col min="5893" max="5893" width="13.5703125" style="698" customWidth="1"/>
    <col min="5894" max="5894" width="16.5703125" style="698" customWidth="1"/>
    <col min="5895" max="5895" width="15.28515625" style="698" customWidth="1"/>
    <col min="5896" max="6144" width="8.85546875" style="698"/>
    <col min="6145" max="6145" width="2" style="698" customWidth="1"/>
    <col min="6146" max="6146" width="15" style="698" customWidth="1"/>
    <col min="6147" max="6147" width="15.85546875" style="698" customWidth="1"/>
    <col min="6148" max="6148" width="14.5703125" style="698" customWidth="1"/>
    <col min="6149" max="6149" width="13.5703125" style="698" customWidth="1"/>
    <col min="6150" max="6150" width="16.5703125" style="698" customWidth="1"/>
    <col min="6151" max="6151" width="15.28515625" style="698" customWidth="1"/>
    <col min="6152" max="6400" width="8.85546875" style="698"/>
    <col min="6401" max="6401" width="2" style="698" customWidth="1"/>
    <col min="6402" max="6402" width="15" style="698" customWidth="1"/>
    <col min="6403" max="6403" width="15.85546875" style="698" customWidth="1"/>
    <col min="6404" max="6404" width="14.5703125" style="698" customWidth="1"/>
    <col min="6405" max="6405" width="13.5703125" style="698" customWidth="1"/>
    <col min="6406" max="6406" width="16.5703125" style="698" customWidth="1"/>
    <col min="6407" max="6407" width="15.28515625" style="698" customWidth="1"/>
    <col min="6408" max="6656" width="8.85546875" style="698"/>
    <col min="6657" max="6657" width="2" style="698" customWidth="1"/>
    <col min="6658" max="6658" width="15" style="698" customWidth="1"/>
    <col min="6659" max="6659" width="15.85546875" style="698" customWidth="1"/>
    <col min="6660" max="6660" width="14.5703125" style="698" customWidth="1"/>
    <col min="6661" max="6661" width="13.5703125" style="698" customWidth="1"/>
    <col min="6662" max="6662" width="16.5703125" style="698" customWidth="1"/>
    <col min="6663" max="6663" width="15.28515625" style="698" customWidth="1"/>
    <col min="6664" max="6912" width="8.85546875" style="698"/>
    <col min="6913" max="6913" width="2" style="698" customWidth="1"/>
    <col min="6914" max="6914" width="15" style="698" customWidth="1"/>
    <col min="6915" max="6915" width="15.85546875" style="698" customWidth="1"/>
    <col min="6916" max="6916" width="14.5703125" style="698" customWidth="1"/>
    <col min="6917" max="6917" width="13.5703125" style="698" customWidth="1"/>
    <col min="6918" max="6918" width="16.5703125" style="698" customWidth="1"/>
    <col min="6919" max="6919" width="15.28515625" style="698" customWidth="1"/>
    <col min="6920" max="7168" width="8.85546875" style="698"/>
    <col min="7169" max="7169" width="2" style="698" customWidth="1"/>
    <col min="7170" max="7170" width="15" style="698" customWidth="1"/>
    <col min="7171" max="7171" width="15.85546875" style="698" customWidth="1"/>
    <col min="7172" max="7172" width="14.5703125" style="698" customWidth="1"/>
    <col min="7173" max="7173" width="13.5703125" style="698" customWidth="1"/>
    <col min="7174" max="7174" width="16.5703125" style="698" customWidth="1"/>
    <col min="7175" max="7175" width="15.28515625" style="698" customWidth="1"/>
    <col min="7176" max="7424" width="8.85546875" style="698"/>
    <col min="7425" max="7425" width="2" style="698" customWidth="1"/>
    <col min="7426" max="7426" width="15" style="698" customWidth="1"/>
    <col min="7427" max="7427" width="15.85546875" style="698" customWidth="1"/>
    <col min="7428" max="7428" width="14.5703125" style="698" customWidth="1"/>
    <col min="7429" max="7429" width="13.5703125" style="698" customWidth="1"/>
    <col min="7430" max="7430" width="16.5703125" style="698" customWidth="1"/>
    <col min="7431" max="7431" width="15.28515625" style="698" customWidth="1"/>
    <col min="7432" max="7680" width="8.85546875" style="698"/>
    <col min="7681" max="7681" width="2" style="698" customWidth="1"/>
    <col min="7682" max="7682" width="15" style="698" customWidth="1"/>
    <col min="7683" max="7683" width="15.85546875" style="698" customWidth="1"/>
    <col min="7684" max="7684" width="14.5703125" style="698" customWidth="1"/>
    <col min="7685" max="7685" width="13.5703125" style="698" customWidth="1"/>
    <col min="7686" max="7686" width="16.5703125" style="698" customWidth="1"/>
    <col min="7687" max="7687" width="15.28515625" style="698" customWidth="1"/>
    <col min="7688" max="7936" width="8.85546875" style="698"/>
    <col min="7937" max="7937" width="2" style="698" customWidth="1"/>
    <col min="7938" max="7938" width="15" style="698" customWidth="1"/>
    <col min="7939" max="7939" width="15.85546875" style="698" customWidth="1"/>
    <col min="7940" max="7940" width="14.5703125" style="698" customWidth="1"/>
    <col min="7941" max="7941" width="13.5703125" style="698" customWidth="1"/>
    <col min="7942" max="7942" width="16.5703125" style="698" customWidth="1"/>
    <col min="7943" max="7943" width="15.28515625" style="698" customWidth="1"/>
    <col min="7944" max="8192" width="8.85546875" style="698"/>
    <col min="8193" max="8193" width="2" style="698" customWidth="1"/>
    <col min="8194" max="8194" width="15" style="698" customWidth="1"/>
    <col min="8195" max="8195" width="15.85546875" style="698" customWidth="1"/>
    <col min="8196" max="8196" width="14.5703125" style="698" customWidth="1"/>
    <col min="8197" max="8197" width="13.5703125" style="698" customWidth="1"/>
    <col min="8198" max="8198" width="16.5703125" style="698" customWidth="1"/>
    <col min="8199" max="8199" width="15.28515625" style="698" customWidth="1"/>
    <col min="8200" max="8448" width="8.85546875" style="698"/>
    <col min="8449" max="8449" width="2" style="698" customWidth="1"/>
    <col min="8450" max="8450" width="15" style="698" customWidth="1"/>
    <col min="8451" max="8451" width="15.85546875" style="698" customWidth="1"/>
    <col min="8452" max="8452" width="14.5703125" style="698" customWidth="1"/>
    <col min="8453" max="8453" width="13.5703125" style="698" customWidth="1"/>
    <col min="8454" max="8454" width="16.5703125" style="698" customWidth="1"/>
    <col min="8455" max="8455" width="15.28515625" style="698" customWidth="1"/>
    <col min="8456" max="8704" width="8.85546875" style="698"/>
    <col min="8705" max="8705" width="2" style="698" customWidth="1"/>
    <col min="8706" max="8706" width="15" style="698" customWidth="1"/>
    <col min="8707" max="8707" width="15.85546875" style="698" customWidth="1"/>
    <col min="8708" max="8708" width="14.5703125" style="698" customWidth="1"/>
    <col min="8709" max="8709" width="13.5703125" style="698" customWidth="1"/>
    <col min="8710" max="8710" width="16.5703125" style="698" customWidth="1"/>
    <col min="8711" max="8711" width="15.28515625" style="698" customWidth="1"/>
    <col min="8712" max="8960" width="8.85546875" style="698"/>
    <col min="8961" max="8961" width="2" style="698" customWidth="1"/>
    <col min="8962" max="8962" width="15" style="698" customWidth="1"/>
    <col min="8963" max="8963" width="15.85546875" style="698" customWidth="1"/>
    <col min="8964" max="8964" width="14.5703125" style="698" customWidth="1"/>
    <col min="8965" max="8965" width="13.5703125" style="698" customWidth="1"/>
    <col min="8966" max="8966" width="16.5703125" style="698" customWidth="1"/>
    <col min="8967" max="8967" width="15.28515625" style="698" customWidth="1"/>
    <col min="8968" max="9216" width="8.85546875" style="698"/>
    <col min="9217" max="9217" width="2" style="698" customWidth="1"/>
    <col min="9218" max="9218" width="15" style="698" customWidth="1"/>
    <col min="9219" max="9219" width="15.85546875" style="698" customWidth="1"/>
    <col min="9220" max="9220" width="14.5703125" style="698" customWidth="1"/>
    <col min="9221" max="9221" width="13.5703125" style="698" customWidth="1"/>
    <col min="9222" max="9222" width="16.5703125" style="698" customWidth="1"/>
    <col min="9223" max="9223" width="15.28515625" style="698" customWidth="1"/>
    <col min="9224" max="9472" width="8.85546875" style="698"/>
    <col min="9473" max="9473" width="2" style="698" customWidth="1"/>
    <col min="9474" max="9474" width="15" style="698" customWidth="1"/>
    <col min="9475" max="9475" width="15.85546875" style="698" customWidth="1"/>
    <col min="9476" max="9476" width="14.5703125" style="698" customWidth="1"/>
    <col min="9477" max="9477" width="13.5703125" style="698" customWidth="1"/>
    <col min="9478" max="9478" width="16.5703125" style="698" customWidth="1"/>
    <col min="9479" max="9479" width="15.28515625" style="698" customWidth="1"/>
    <col min="9480" max="9728" width="8.85546875" style="698"/>
    <col min="9729" max="9729" width="2" style="698" customWidth="1"/>
    <col min="9730" max="9730" width="15" style="698" customWidth="1"/>
    <col min="9731" max="9731" width="15.85546875" style="698" customWidth="1"/>
    <col min="9732" max="9732" width="14.5703125" style="698" customWidth="1"/>
    <col min="9733" max="9733" width="13.5703125" style="698" customWidth="1"/>
    <col min="9734" max="9734" width="16.5703125" style="698" customWidth="1"/>
    <col min="9735" max="9735" width="15.28515625" style="698" customWidth="1"/>
    <col min="9736" max="9984" width="8.85546875" style="698"/>
    <col min="9985" max="9985" width="2" style="698" customWidth="1"/>
    <col min="9986" max="9986" width="15" style="698" customWidth="1"/>
    <col min="9987" max="9987" width="15.85546875" style="698" customWidth="1"/>
    <col min="9988" max="9988" width="14.5703125" style="698" customWidth="1"/>
    <col min="9989" max="9989" width="13.5703125" style="698" customWidth="1"/>
    <col min="9990" max="9990" width="16.5703125" style="698" customWidth="1"/>
    <col min="9991" max="9991" width="15.28515625" style="698" customWidth="1"/>
    <col min="9992" max="10240" width="8.85546875" style="698"/>
    <col min="10241" max="10241" width="2" style="698" customWidth="1"/>
    <col min="10242" max="10242" width="15" style="698" customWidth="1"/>
    <col min="10243" max="10243" width="15.85546875" style="698" customWidth="1"/>
    <col min="10244" max="10244" width="14.5703125" style="698" customWidth="1"/>
    <col min="10245" max="10245" width="13.5703125" style="698" customWidth="1"/>
    <col min="10246" max="10246" width="16.5703125" style="698" customWidth="1"/>
    <col min="10247" max="10247" width="15.28515625" style="698" customWidth="1"/>
    <col min="10248" max="10496" width="8.85546875" style="698"/>
    <col min="10497" max="10497" width="2" style="698" customWidth="1"/>
    <col min="10498" max="10498" width="15" style="698" customWidth="1"/>
    <col min="10499" max="10499" width="15.85546875" style="698" customWidth="1"/>
    <col min="10500" max="10500" width="14.5703125" style="698" customWidth="1"/>
    <col min="10501" max="10501" width="13.5703125" style="698" customWidth="1"/>
    <col min="10502" max="10502" width="16.5703125" style="698" customWidth="1"/>
    <col min="10503" max="10503" width="15.28515625" style="698" customWidth="1"/>
    <col min="10504" max="10752" width="8.85546875" style="698"/>
    <col min="10753" max="10753" width="2" style="698" customWidth="1"/>
    <col min="10754" max="10754" width="15" style="698" customWidth="1"/>
    <col min="10755" max="10755" width="15.85546875" style="698" customWidth="1"/>
    <col min="10756" max="10756" width="14.5703125" style="698" customWidth="1"/>
    <col min="10757" max="10757" width="13.5703125" style="698" customWidth="1"/>
    <col min="10758" max="10758" width="16.5703125" style="698" customWidth="1"/>
    <col min="10759" max="10759" width="15.28515625" style="698" customWidth="1"/>
    <col min="10760" max="11008" width="8.85546875" style="698"/>
    <col min="11009" max="11009" width="2" style="698" customWidth="1"/>
    <col min="11010" max="11010" width="15" style="698" customWidth="1"/>
    <col min="11011" max="11011" width="15.85546875" style="698" customWidth="1"/>
    <col min="11012" max="11012" width="14.5703125" style="698" customWidth="1"/>
    <col min="11013" max="11013" width="13.5703125" style="698" customWidth="1"/>
    <col min="11014" max="11014" width="16.5703125" style="698" customWidth="1"/>
    <col min="11015" max="11015" width="15.28515625" style="698" customWidth="1"/>
    <col min="11016" max="11264" width="8.85546875" style="698"/>
    <col min="11265" max="11265" width="2" style="698" customWidth="1"/>
    <col min="11266" max="11266" width="15" style="698" customWidth="1"/>
    <col min="11267" max="11267" width="15.85546875" style="698" customWidth="1"/>
    <col min="11268" max="11268" width="14.5703125" style="698" customWidth="1"/>
    <col min="11269" max="11269" width="13.5703125" style="698" customWidth="1"/>
    <col min="11270" max="11270" width="16.5703125" style="698" customWidth="1"/>
    <col min="11271" max="11271" width="15.28515625" style="698" customWidth="1"/>
    <col min="11272" max="11520" width="8.85546875" style="698"/>
    <col min="11521" max="11521" width="2" style="698" customWidth="1"/>
    <col min="11522" max="11522" width="15" style="698" customWidth="1"/>
    <col min="11523" max="11523" width="15.85546875" style="698" customWidth="1"/>
    <col min="11524" max="11524" width="14.5703125" style="698" customWidth="1"/>
    <col min="11525" max="11525" width="13.5703125" style="698" customWidth="1"/>
    <col min="11526" max="11526" width="16.5703125" style="698" customWidth="1"/>
    <col min="11527" max="11527" width="15.28515625" style="698" customWidth="1"/>
    <col min="11528" max="11776" width="8.85546875" style="698"/>
    <col min="11777" max="11777" width="2" style="698" customWidth="1"/>
    <col min="11778" max="11778" width="15" style="698" customWidth="1"/>
    <col min="11779" max="11779" width="15.85546875" style="698" customWidth="1"/>
    <col min="11780" max="11780" width="14.5703125" style="698" customWidth="1"/>
    <col min="11781" max="11781" width="13.5703125" style="698" customWidth="1"/>
    <col min="11782" max="11782" width="16.5703125" style="698" customWidth="1"/>
    <col min="11783" max="11783" width="15.28515625" style="698" customWidth="1"/>
    <col min="11784" max="12032" width="8.85546875" style="698"/>
    <col min="12033" max="12033" width="2" style="698" customWidth="1"/>
    <col min="12034" max="12034" width="15" style="698" customWidth="1"/>
    <col min="12035" max="12035" width="15.85546875" style="698" customWidth="1"/>
    <col min="12036" max="12036" width="14.5703125" style="698" customWidth="1"/>
    <col min="12037" max="12037" width="13.5703125" style="698" customWidth="1"/>
    <col min="12038" max="12038" width="16.5703125" style="698" customWidth="1"/>
    <col min="12039" max="12039" width="15.28515625" style="698" customWidth="1"/>
    <col min="12040" max="12288" width="8.85546875" style="698"/>
    <col min="12289" max="12289" width="2" style="698" customWidth="1"/>
    <col min="12290" max="12290" width="15" style="698" customWidth="1"/>
    <col min="12291" max="12291" width="15.85546875" style="698" customWidth="1"/>
    <col min="12292" max="12292" width="14.5703125" style="698" customWidth="1"/>
    <col min="12293" max="12293" width="13.5703125" style="698" customWidth="1"/>
    <col min="12294" max="12294" width="16.5703125" style="698" customWidth="1"/>
    <col min="12295" max="12295" width="15.28515625" style="698" customWidth="1"/>
    <col min="12296" max="12544" width="8.85546875" style="698"/>
    <col min="12545" max="12545" width="2" style="698" customWidth="1"/>
    <col min="12546" max="12546" width="15" style="698" customWidth="1"/>
    <col min="12547" max="12547" width="15.85546875" style="698" customWidth="1"/>
    <col min="12548" max="12548" width="14.5703125" style="698" customWidth="1"/>
    <col min="12549" max="12549" width="13.5703125" style="698" customWidth="1"/>
    <col min="12550" max="12550" width="16.5703125" style="698" customWidth="1"/>
    <col min="12551" max="12551" width="15.28515625" style="698" customWidth="1"/>
    <col min="12552" max="12800" width="8.85546875" style="698"/>
    <col min="12801" max="12801" width="2" style="698" customWidth="1"/>
    <col min="12802" max="12802" width="15" style="698" customWidth="1"/>
    <col min="12803" max="12803" width="15.85546875" style="698" customWidth="1"/>
    <col min="12804" max="12804" width="14.5703125" style="698" customWidth="1"/>
    <col min="12805" max="12805" width="13.5703125" style="698" customWidth="1"/>
    <col min="12806" max="12806" width="16.5703125" style="698" customWidth="1"/>
    <col min="12807" max="12807" width="15.28515625" style="698" customWidth="1"/>
    <col min="12808" max="13056" width="8.85546875" style="698"/>
    <col min="13057" max="13057" width="2" style="698" customWidth="1"/>
    <col min="13058" max="13058" width="15" style="698" customWidth="1"/>
    <col min="13059" max="13059" width="15.85546875" style="698" customWidth="1"/>
    <col min="13060" max="13060" width="14.5703125" style="698" customWidth="1"/>
    <col min="13061" max="13061" width="13.5703125" style="698" customWidth="1"/>
    <col min="13062" max="13062" width="16.5703125" style="698" customWidth="1"/>
    <col min="13063" max="13063" width="15.28515625" style="698" customWidth="1"/>
    <col min="13064" max="13312" width="8.85546875" style="698"/>
    <col min="13313" max="13313" width="2" style="698" customWidth="1"/>
    <col min="13314" max="13314" width="15" style="698" customWidth="1"/>
    <col min="13315" max="13315" width="15.85546875" style="698" customWidth="1"/>
    <col min="13316" max="13316" width="14.5703125" style="698" customWidth="1"/>
    <col min="13317" max="13317" width="13.5703125" style="698" customWidth="1"/>
    <col min="13318" max="13318" width="16.5703125" style="698" customWidth="1"/>
    <col min="13319" max="13319" width="15.28515625" style="698" customWidth="1"/>
    <col min="13320" max="13568" width="8.85546875" style="698"/>
    <col min="13569" max="13569" width="2" style="698" customWidth="1"/>
    <col min="13570" max="13570" width="15" style="698" customWidth="1"/>
    <col min="13571" max="13571" width="15.85546875" style="698" customWidth="1"/>
    <col min="13572" max="13572" width="14.5703125" style="698" customWidth="1"/>
    <col min="13573" max="13573" width="13.5703125" style="698" customWidth="1"/>
    <col min="13574" max="13574" width="16.5703125" style="698" customWidth="1"/>
    <col min="13575" max="13575" width="15.28515625" style="698" customWidth="1"/>
    <col min="13576" max="13824" width="8.85546875" style="698"/>
    <col min="13825" max="13825" width="2" style="698" customWidth="1"/>
    <col min="13826" max="13826" width="15" style="698" customWidth="1"/>
    <col min="13827" max="13827" width="15.85546875" style="698" customWidth="1"/>
    <col min="13828" max="13828" width="14.5703125" style="698" customWidth="1"/>
    <col min="13829" max="13829" width="13.5703125" style="698" customWidth="1"/>
    <col min="13830" max="13830" width="16.5703125" style="698" customWidth="1"/>
    <col min="13831" max="13831" width="15.28515625" style="698" customWidth="1"/>
    <col min="13832" max="14080" width="8.85546875" style="698"/>
    <col min="14081" max="14081" width="2" style="698" customWidth="1"/>
    <col min="14082" max="14082" width="15" style="698" customWidth="1"/>
    <col min="14083" max="14083" width="15.85546875" style="698" customWidth="1"/>
    <col min="14084" max="14084" width="14.5703125" style="698" customWidth="1"/>
    <col min="14085" max="14085" width="13.5703125" style="698" customWidth="1"/>
    <col min="14086" max="14086" width="16.5703125" style="698" customWidth="1"/>
    <col min="14087" max="14087" width="15.28515625" style="698" customWidth="1"/>
    <col min="14088" max="14336" width="8.85546875" style="698"/>
    <col min="14337" max="14337" width="2" style="698" customWidth="1"/>
    <col min="14338" max="14338" width="15" style="698" customWidth="1"/>
    <col min="14339" max="14339" width="15.85546875" style="698" customWidth="1"/>
    <col min="14340" max="14340" width="14.5703125" style="698" customWidth="1"/>
    <col min="14341" max="14341" width="13.5703125" style="698" customWidth="1"/>
    <col min="14342" max="14342" width="16.5703125" style="698" customWidth="1"/>
    <col min="14343" max="14343" width="15.28515625" style="698" customWidth="1"/>
    <col min="14344" max="14592" width="8.85546875" style="698"/>
    <col min="14593" max="14593" width="2" style="698" customWidth="1"/>
    <col min="14594" max="14594" width="15" style="698" customWidth="1"/>
    <col min="14595" max="14595" width="15.85546875" style="698" customWidth="1"/>
    <col min="14596" max="14596" width="14.5703125" style="698" customWidth="1"/>
    <col min="14597" max="14597" width="13.5703125" style="698" customWidth="1"/>
    <col min="14598" max="14598" width="16.5703125" style="698" customWidth="1"/>
    <col min="14599" max="14599" width="15.28515625" style="698" customWidth="1"/>
    <col min="14600" max="14848" width="8.85546875" style="698"/>
    <col min="14849" max="14849" width="2" style="698" customWidth="1"/>
    <col min="14850" max="14850" width="15" style="698" customWidth="1"/>
    <col min="14851" max="14851" width="15.85546875" style="698" customWidth="1"/>
    <col min="14852" max="14852" width="14.5703125" style="698" customWidth="1"/>
    <col min="14853" max="14853" width="13.5703125" style="698" customWidth="1"/>
    <col min="14854" max="14854" width="16.5703125" style="698" customWidth="1"/>
    <col min="14855" max="14855" width="15.28515625" style="698" customWidth="1"/>
    <col min="14856" max="15104" width="8.85546875" style="698"/>
    <col min="15105" max="15105" width="2" style="698" customWidth="1"/>
    <col min="15106" max="15106" width="15" style="698" customWidth="1"/>
    <col min="15107" max="15107" width="15.85546875" style="698" customWidth="1"/>
    <col min="15108" max="15108" width="14.5703125" style="698" customWidth="1"/>
    <col min="15109" max="15109" width="13.5703125" style="698" customWidth="1"/>
    <col min="15110" max="15110" width="16.5703125" style="698" customWidth="1"/>
    <col min="15111" max="15111" width="15.28515625" style="698" customWidth="1"/>
    <col min="15112" max="15360" width="8.85546875" style="698"/>
    <col min="15361" max="15361" width="2" style="698" customWidth="1"/>
    <col min="15362" max="15362" width="15" style="698" customWidth="1"/>
    <col min="15363" max="15363" width="15.85546875" style="698" customWidth="1"/>
    <col min="15364" max="15364" width="14.5703125" style="698" customWidth="1"/>
    <col min="15365" max="15365" width="13.5703125" style="698" customWidth="1"/>
    <col min="15366" max="15366" width="16.5703125" style="698" customWidth="1"/>
    <col min="15367" max="15367" width="15.28515625" style="698" customWidth="1"/>
    <col min="15368" max="15616" width="8.85546875" style="698"/>
    <col min="15617" max="15617" width="2" style="698" customWidth="1"/>
    <col min="15618" max="15618" width="15" style="698" customWidth="1"/>
    <col min="15619" max="15619" width="15.85546875" style="698" customWidth="1"/>
    <col min="15620" max="15620" width="14.5703125" style="698" customWidth="1"/>
    <col min="15621" max="15621" width="13.5703125" style="698" customWidth="1"/>
    <col min="15622" max="15622" width="16.5703125" style="698" customWidth="1"/>
    <col min="15623" max="15623" width="15.28515625" style="698" customWidth="1"/>
    <col min="15624" max="15872" width="8.85546875" style="698"/>
    <col min="15873" max="15873" width="2" style="698" customWidth="1"/>
    <col min="15874" max="15874" width="15" style="698" customWidth="1"/>
    <col min="15875" max="15875" width="15.85546875" style="698" customWidth="1"/>
    <col min="15876" max="15876" width="14.5703125" style="698" customWidth="1"/>
    <col min="15877" max="15877" width="13.5703125" style="698" customWidth="1"/>
    <col min="15878" max="15878" width="16.5703125" style="698" customWidth="1"/>
    <col min="15879" max="15879" width="15.28515625" style="698" customWidth="1"/>
    <col min="15880" max="16128" width="8.85546875" style="698"/>
    <col min="16129" max="16129" width="2" style="698" customWidth="1"/>
    <col min="16130" max="16130" width="15" style="698" customWidth="1"/>
    <col min="16131" max="16131" width="15.85546875" style="698" customWidth="1"/>
    <col min="16132" max="16132" width="14.5703125" style="698" customWidth="1"/>
    <col min="16133" max="16133" width="13.5703125" style="698" customWidth="1"/>
    <col min="16134" max="16134" width="16.5703125" style="698" customWidth="1"/>
    <col min="16135" max="16135" width="15.28515625" style="698" customWidth="1"/>
    <col min="16136" max="16384" width="8.85546875" style="698"/>
  </cols>
  <sheetData>
    <row r="1" spans="1:57" ht="24.75" customHeight="1" thickBot="1">
      <c r="A1" s="874" t="s">
        <v>3047</v>
      </c>
      <c r="B1" s="875"/>
      <c r="C1" s="875"/>
      <c r="D1" s="875"/>
      <c r="E1" s="875"/>
      <c r="F1" s="875"/>
      <c r="G1" s="875"/>
    </row>
    <row r="2" spans="1:57" ht="12.75" customHeight="1">
      <c r="A2" s="876" t="s">
        <v>552</v>
      </c>
      <c r="B2" s="877"/>
      <c r="C2" s="878" t="str">
        <f>[1]Rekapitulace!H1</f>
        <v>180730.1</v>
      </c>
      <c r="D2" s="878" t="s">
        <v>3051</v>
      </c>
      <c r="E2" s="879"/>
      <c r="F2" s="880" t="s">
        <v>555</v>
      </c>
      <c r="G2" s="881"/>
    </row>
    <row r="3" spans="1:57" ht="3" hidden="1" customHeight="1">
      <c r="A3" s="882"/>
      <c r="B3" s="883"/>
      <c r="C3" s="884"/>
      <c r="D3" s="884"/>
      <c r="E3" s="885"/>
      <c r="F3" s="886"/>
      <c r="G3" s="887"/>
    </row>
    <row r="4" spans="1:57" ht="12" customHeight="1">
      <c r="A4" s="888" t="s">
        <v>556</v>
      </c>
      <c r="B4" s="883"/>
      <c r="C4" s="884" t="s">
        <v>1442</v>
      </c>
      <c r="D4" s="884"/>
      <c r="E4" s="885"/>
      <c r="F4" s="886" t="s">
        <v>557</v>
      </c>
      <c r="G4" s="889"/>
    </row>
    <row r="5" spans="1:57" ht="12.95" customHeight="1">
      <c r="A5" s="890" t="s">
        <v>1443</v>
      </c>
      <c r="B5" s="891"/>
      <c r="C5" s="892" t="s">
        <v>1444</v>
      </c>
      <c r="D5" s="893"/>
      <c r="E5" s="891"/>
      <c r="F5" s="886" t="s">
        <v>559</v>
      </c>
      <c r="G5" s="887"/>
    </row>
    <row r="6" spans="1:57" ht="12.95" customHeight="1">
      <c r="A6" s="888" t="s">
        <v>68</v>
      </c>
      <c r="B6" s="883"/>
      <c r="C6" s="884" t="s">
        <v>1445</v>
      </c>
      <c r="D6" s="884"/>
      <c r="E6" s="885"/>
      <c r="F6" s="894" t="s">
        <v>560</v>
      </c>
      <c r="G6" s="895">
        <v>0</v>
      </c>
      <c r="O6" s="896"/>
    </row>
    <row r="7" spans="1:57" ht="12.95" customHeight="1">
      <c r="A7" s="897" t="s">
        <v>1446</v>
      </c>
      <c r="B7" s="898"/>
      <c r="C7" s="899" t="s">
        <v>298</v>
      </c>
      <c r="D7" s="900"/>
      <c r="E7" s="900"/>
      <c r="F7" s="901" t="s">
        <v>561</v>
      </c>
      <c r="G7" s="895">
        <f>IF(PocetMJ=0,,ROUND((F30+F32)/PocetMJ,1))</f>
        <v>0</v>
      </c>
    </row>
    <row r="8" spans="1:57">
      <c r="A8" s="902" t="s">
        <v>562</v>
      </c>
      <c r="B8" s="886"/>
      <c r="C8" s="1175"/>
      <c r="D8" s="1175"/>
      <c r="E8" s="1176"/>
      <c r="F8" s="903" t="s">
        <v>564</v>
      </c>
      <c r="G8" s="904"/>
      <c r="H8" s="905"/>
      <c r="I8" s="906"/>
    </row>
    <row r="9" spans="1:57">
      <c r="A9" s="902" t="s">
        <v>565</v>
      </c>
      <c r="B9" s="886"/>
      <c r="C9" s="1175">
        <f>Projektant</f>
        <v>0</v>
      </c>
      <c r="D9" s="1175"/>
      <c r="E9" s="1176"/>
      <c r="F9" s="886"/>
      <c r="G9" s="907"/>
      <c r="H9" s="714"/>
    </row>
    <row r="10" spans="1:57">
      <c r="A10" s="902" t="s">
        <v>566</v>
      </c>
      <c r="B10" s="886"/>
      <c r="C10" s="1175"/>
      <c r="D10" s="1175"/>
      <c r="E10" s="1175"/>
      <c r="F10" s="908"/>
      <c r="G10" s="909"/>
      <c r="H10" s="910"/>
    </row>
    <row r="11" spans="1:57" ht="13.5" customHeight="1">
      <c r="A11" s="902" t="s">
        <v>109</v>
      </c>
      <c r="B11" s="886"/>
      <c r="C11" s="1175"/>
      <c r="D11" s="1175"/>
      <c r="E11" s="1175"/>
      <c r="F11" s="911" t="s">
        <v>567</v>
      </c>
      <c r="G11" s="912" t="s">
        <v>1446</v>
      </c>
      <c r="H11" s="714"/>
      <c r="BA11" s="913"/>
      <c r="BB11" s="913"/>
      <c r="BC11" s="913"/>
      <c r="BD11" s="913"/>
      <c r="BE11" s="913"/>
    </row>
    <row r="12" spans="1:57" ht="12.75" customHeight="1">
      <c r="A12" s="914" t="s">
        <v>569</v>
      </c>
      <c r="B12" s="883"/>
      <c r="C12" s="1177"/>
      <c r="D12" s="1177"/>
      <c r="E12" s="1177"/>
      <c r="F12" s="915" t="s">
        <v>570</v>
      </c>
      <c r="G12" s="916"/>
      <c r="H12" s="714"/>
    </row>
    <row r="13" spans="1:57" ht="28.5" customHeight="1" thickBot="1">
      <c r="A13" s="917" t="s">
        <v>571</v>
      </c>
      <c r="B13" s="918"/>
      <c r="C13" s="918"/>
      <c r="D13" s="918"/>
      <c r="E13" s="919"/>
      <c r="F13" s="919"/>
      <c r="G13" s="920"/>
      <c r="H13" s="714"/>
    </row>
    <row r="14" spans="1:57" ht="17.25" customHeight="1" thickBot="1">
      <c r="A14" s="921" t="s">
        <v>572</v>
      </c>
      <c r="B14" s="922"/>
      <c r="C14" s="923"/>
      <c r="D14" s="924" t="s">
        <v>573</v>
      </c>
      <c r="E14" s="925"/>
      <c r="F14" s="925"/>
      <c r="G14" s="923"/>
    </row>
    <row r="15" spans="1:57" ht="15.95" customHeight="1">
      <c r="A15" s="926"/>
      <c r="B15" s="927" t="s">
        <v>574</v>
      </c>
      <c r="C15" s="928">
        <f>'BP - Rekapitulace'!HSV</f>
        <v>0</v>
      </c>
      <c r="D15" s="929" t="str">
        <f>[1]Rekapitulace!A32</f>
        <v>Ztížené výrobní podmínky</v>
      </c>
      <c r="E15" s="930"/>
      <c r="F15" s="931"/>
      <c r="G15" s="928">
        <f>'BP - Rekapitulace'!I32</f>
        <v>0</v>
      </c>
    </row>
    <row r="16" spans="1:57" ht="15.95" customHeight="1">
      <c r="A16" s="926" t="s">
        <v>575</v>
      </c>
      <c r="B16" s="927" t="s">
        <v>576</v>
      </c>
      <c r="C16" s="928">
        <f>'BP - Rekapitulace'!PSV</f>
        <v>0</v>
      </c>
      <c r="D16" s="882" t="str">
        <f>[1]Rekapitulace!A33</f>
        <v>Oborová přirážka</v>
      </c>
      <c r="E16" s="932"/>
      <c r="F16" s="933"/>
      <c r="G16" s="928">
        <f>[1]Rekapitulace!I33</f>
        <v>0</v>
      </c>
    </row>
    <row r="17" spans="1:7" ht="15.95" customHeight="1">
      <c r="A17" s="926" t="s">
        <v>577</v>
      </c>
      <c r="B17" s="927" t="s">
        <v>578</v>
      </c>
      <c r="C17" s="928">
        <f>'BP - Rekapitulace'!Mont</f>
        <v>0</v>
      </c>
      <c r="D17" s="882" t="str">
        <f>[1]Rekapitulace!A34</f>
        <v>Přesun stavebních kapacit</v>
      </c>
      <c r="E17" s="932"/>
      <c r="F17" s="933"/>
      <c r="G17" s="928">
        <f>[1]Rekapitulace!I34</f>
        <v>0</v>
      </c>
    </row>
    <row r="18" spans="1:7" ht="15.95" customHeight="1">
      <c r="A18" s="934" t="s">
        <v>579</v>
      </c>
      <c r="B18" s="935" t="s">
        <v>580</v>
      </c>
      <c r="C18" s="928">
        <f>Dodavka</f>
        <v>0</v>
      </c>
      <c r="D18" s="882" t="str">
        <f>[1]Rekapitulace!A35</f>
        <v>Mimostaveništní doprava</v>
      </c>
      <c r="E18" s="932"/>
      <c r="F18" s="933"/>
      <c r="G18" s="928">
        <f>[1]Rekapitulace!I35</f>
        <v>0</v>
      </c>
    </row>
    <row r="19" spans="1:7" ht="15.95" customHeight="1">
      <c r="A19" s="936" t="s">
        <v>581</v>
      </c>
      <c r="B19" s="927"/>
      <c r="C19" s="928">
        <f>SUM(C15:C18)</f>
        <v>0</v>
      </c>
      <c r="D19" s="882" t="str">
        <f>[1]Rekapitulace!A36</f>
        <v>Zařízení staveniště</v>
      </c>
      <c r="E19" s="932"/>
      <c r="F19" s="933"/>
      <c r="G19" s="928">
        <f>'BP - Rekapitulace'!I36</f>
        <v>0</v>
      </c>
    </row>
    <row r="20" spans="1:7" ht="15.95" customHeight="1">
      <c r="A20" s="936"/>
      <c r="B20" s="927"/>
      <c r="C20" s="928"/>
      <c r="D20" s="882" t="str">
        <f>[1]Rekapitulace!A37</f>
        <v>Provoz investora</v>
      </c>
      <c r="E20" s="932"/>
      <c r="F20" s="933"/>
      <c r="G20" s="928">
        <f>[1]Rekapitulace!I37</f>
        <v>0</v>
      </c>
    </row>
    <row r="21" spans="1:7" ht="15.95" customHeight="1">
      <c r="A21" s="936" t="s">
        <v>582</v>
      </c>
      <c r="B21" s="927"/>
      <c r="C21" s="928">
        <f>'BP - Rekapitulace'!HZS</f>
        <v>0</v>
      </c>
      <c r="D21" s="882" t="str">
        <f>[1]Rekapitulace!A38</f>
        <v>Kompletační činnost (IČD)</v>
      </c>
      <c r="E21" s="932"/>
      <c r="F21" s="933"/>
      <c r="G21" s="928">
        <f>[1]Rekapitulace!I38</f>
        <v>0</v>
      </c>
    </row>
    <row r="22" spans="1:7" ht="15.95" customHeight="1">
      <c r="A22" s="937" t="s">
        <v>583</v>
      </c>
      <c r="B22" s="938"/>
      <c r="C22" s="928">
        <f>C19+C21</f>
        <v>0</v>
      </c>
      <c r="D22" s="882" t="s">
        <v>584</v>
      </c>
      <c r="E22" s="932"/>
      <c r="F22" s="933"/>
      <c r="G22" s="928">
        <f>G23-SUM(G15:G21)</f>
        <v>0</v>
      </c>
    </row>
    <row r="23" spans="1:7" ht="15.95" customHeight="1" thickBot="1">
      <c r="A23" s="1178" t="s">
        <v>585</v>
      </c>
      <c r="B23" s="1179"/>
      <c r="C23" s="939">
        <f>C22+G23</f>
        <v>0</v>
      </c>
      <c r="D23" s="940" t="s">
        <v>586</v>
      </c>
      <c r="E23" s="941"/>
      <c r="F23" s="942"/>
      <c r="G23" s="928">
        <f>'BP - Rekapitulace'!VRN</f>
        <v>0</v>
      </c>
    </row>
    <row r="24" spans="1:7">
      <c r="A24" s="943" t="s">
        <v>308</v>
      </c>
      <c r="B24" s="944"/>
      <c r="C24" s="945"/>
      <c r="D24" s="944" t="s">
        <v>60</v>
      </c>
      <c r="E24" s="944"/>
      <c r="F24" s="946" t="s">
        <v>61</v>
      </c>
      <c r="G24" s="947"/>
    </row>
    <row r="25" spans="1:7">
      <c r="A25" s="937" t="s">
        <v>587</v>
      </c>
      <c r="B25" s="938"/>
      <c r="C25" s="948"/>
      <c r="D25" s="938" t="s">
        <v>587</v>
      </c>
      <c r="E25" s="949"/>
      <c r="F25" s="950" t="s">
        <v>587</v>
      </c>
      <c r="G25" s="951"/>
    </row>
    <row r="26" spans="1:7" ht="37.5" customHeight="1">
      <c r="A26" s="937" t="s">
        <v>588</v>
      </c>
      <c r="B26" s="952"/>
      <c r="C26" s="948"/>
      <c r="D26" s="938" t="s">
        <v>588</v>
      </c>
      <c r="E26" s="949"/>
      <c r="F26" s="950" t="s">
        <v>588</v>
      </c>
      <c r="G26" s="951"/>
    </row>
    <row r="27" spans="1:7">
      <c r="A27" s="937"/>
      <c r="B27" s="953"/>
      <c r="C27" s="948"/>
      <c r="D27" s="938"/>
      <c r="E27" s="949"/>
      <c r="F27" s="950"/>
      <c r="G27" s="951"/>
    </row>
    <row r="28" spans="1:7">
      <c r="A28" s="937" t="s">
        <v>589</v>
      </c>
      <c r="B28" s="938"/>
      <c r="C28" s="948"/>
      <c r="D28" s="950" t="s">
        <v>590</v>
      </c>
      <c r="E28" s="948"/>
      <c r="F28" s="954" t="s">
        <v>590</v>
      </c>
      <c r="G28" s="951"/>
    </row>
    <row r="29" spans="1:7" ht="69" customHeight="1">
      <c r="A29" s="937"/>
      <c r="B29" s="938"/>
      <c r="C29" s="955"/>
      <c r="D29" s="956"/>
      <c r="E29" s="955"/>
      <c r="F29" s="938"/>
      <c r="G29" s="951"/>
    </row>
    <row r="30" spans="1:7">
      <c r="A30" s="957" t="s">
        <v>591</v>
      </c>
      <c r="B30" s="958"/>
      <c r="C30" s="959">
        <v>15</v>
      </c>
      <c r="D30" s="958" t="s">
        <v>592</v>
      </c>
      <c r="E30" s="960"/>
      <c r="F30" s="1180">
        <f>C23</f>
        <v>0</v>
      </c>
      <c r="G30" s="1181"/>
    </row>
    <row r="31" spans="1:7">
      <c r="A31" s="957" t="s">
        <v>98</v>
      </c>
      <c r="B31" s="958"/>
      <c r="C31" s="959">
        <f>SazbaDPH1</f>
        <v>15</v>
      </c>
      <c r="D31" s="958" t="s">
        <v>593</v>
      </c>
      <c r="E31" s="960"/>
      <c r="F31" s="1180">
        <f>ROUND(PRODUCT(F30,C31/100),0)</f>
        <v>0</v>
      </c>
      <c r="G31" s="1181"/>
    </row>
    <row r="32" spans="1:7">
      <c r="A32" s="957" t="s">
        <v>591</v>
      </c>
      <c r="B32" s="958"/>
      <c r="C32" s="959">
        <v>0</v>
      </c>
      <c r="D32" s="958" t="s">
        <v>593</v>
      </c>
      <c r="E32" s="960"/>
      <c r="F32" s="1180">
        <v>0</v>
      </c>
      <c r="G32" s="1181"/>
    </row>
    <row r="33" spans="1:8">
      <c r="A33" s="957" t="s">
        <v>98</v>
      </c>
      <c r="B33" s="961"/>
      <c r="C33" s="962">
        <f>SazbaDPH2</f>
        <v>0</v>
      </c>
      <c r="D33" s="958" t="s">
        <v>593</v>
      </c>
      <c r="E33" s="933"/>
      <c r="F33" s="1180">
        <f>ROUND(PRODUCT(F32,C33/100),0)</f>
        <v>0</v>
      </c>
      <c r="G33" s="1181"/>
    </row>
    <row r="34" spans="1:8" s="966" customFormat="1" ht="19.5" customHeight="1" thickBot="1">
      <c r="A34" s="963" t="s">
        <v>594</v>
      </c>
      <c r="B34" s="964"/>
      <c r="C34" s="964"/>
      <c r="D34" s="964"/>
      <c r="E34" s="965"/>
      <c r="F34" s="1182">
        <f>ROUND(SUM(F30:F33),0)</f>
        <v>0</v>
      </c>
      <c r="G34" s="1183"/>
    </row>
    <row r="36" spans="1:8">
      <c r="A36" s="806" t="s">
        <v>595</v>
      </c>
      <c r="B36" s="806"/>
      <c r="C36" s="806"/>
      <c r="D36" s="806"/>
      <c r="E36" s="806"/>
      <c r="F36" s="806"/>
      <c r="G36" s="806"/>
      <c r="H36" s="698" t="s">
        <v>596</v>
      </c>
    </row>
    <row r="37" spans="1:8" ht="14.25" customHeight="1">
      <c r="A37" s="806"/>
      <c r="B37" s="1174" t="s">
        <v>254</v>
      </c>
      <c r="C37" s="1174"/>
      <c r="D37" s="1174"/>
      <c r="E37" s="1174"/>
      <c r="F37" s="1174"/>
      <c r="G37" s="1174"/>
      <c r="H37" s="698" t="s">
        <v>596</v>
      </c>
    </row>
    <row r="38" spans="1:8" ht="12.75" customHeight="1">
      <c r="A38" s="967"/>
      <c r="B38" s="1174"/>
      <c r="C38" s="1174"/>
      <c r="D38" s="1174"/>
      <c r="E38" s="1174"/>
      <c r="F38" s="1174"/>
      <c r="G38" s="1174"/>
      <c r="H38" s="698" t="s">
        <v>596</v>
      </c>
    </row>
    <row r="39" spans="1:8">
      <c r="A39" s="967"/>
      <c r="B39" s="1174"/>
      <c r="C39" s="1174"/>
      <c r="D39" s="1174"/>
      <c r="E39" s="1174"/>
      <c r="F39" s="1174"/>
      <c r="G39" s="1174"/>
      <c r="H39" s="698" t="s">
        <v>596</v>
      </c>
    </row>
    <row r="40" spans="1:8">
      <c r="A40" s="967"/>
      <c r="B40" s="1174"/>
      <c r="C40" s="1174"/>
      <c r="D40" s="1174"/>
      <c r="E40" s="1174"/>
      <c r="F40" s="1174"/>
      <c r="G40" s="1174"/>
      <c r="H40" s="698" t="s">
        <v>596</v>
      </c>
    </row>
    <row r="41" spans="1:8">
      <c r="A41" s="967"/>
      <c r="B41" s="1174"/>
      <c r="C41" s="1174"/>
      <c r="D41" s="1174"/>
      <c r="E41" s="1174"/>
      <c r="F41" s="1174"/>
      <c r="G41" s="1174"/>
      <c r="H41" s="698" t="s">
        <v>596</v>
      </c>
    </row>
    <row r="42" spans="1:8">
      <c r="A42" s="967"/>
      <c r="B42" s="1174"/>
      <c r="C42" s="1174"/>
      <c r="D42" s="1174"/>
      <c r="E42" s="1174"/>
      <c r="F42" s="1174"/>
      <c r="G42" s="1174"/>
      <c r="H42" s="698" t="s">
        <v>596</v>
      </c>
    </row>
    <row r="43" spans="1:8">
      <c r="A43" s="967"/>
      <c r="B43" s="1174"/>
      <c r="C43" s="1174"/>
      <c r="D43" s="1174"/>
      <c r="E43" s="1174"/>
      <c r="F43" s="1174"/>
      <c r="G43" s="1174"/>
      <c r="H43" s="698" t="s">
        <v>596</v>
      </c>
    </row>
    <row r="44" spans="1:8">
      <c r="A44" s="967"/>
      <c r="B44" s="1174"/>
      <c r="C44" s="1174"/>
      <c r="D44" s="1174"/>
      <c r="E44" s="1174"/>
      <c r="F44" s="1174"/>
      <c r="G44" s="1174"/>
      <c r="H44" s="698" t="s">
        <v>596</v>
      </c>
    </row>
    <row r="45" spans="1:8" ht="0.75" customHeight="1">
      <c r="A45" s="967"/>
      <c r="B45" s="1174"/>
      <c r="C45" s="1174"/>
      <c r="D45" s="1174"/>
      <c r="E45" s="1174"/>
      <c r="F45" s="1174"/>
      <c r="G45" s="1174"/>
      <c r="H45" s="698" t="s">
        <v>596</v>
      </c>
    </row>
    <row r="46" spans="1:8">
      <c r="B46" s="1173"/>
      <c r="C46" s="1173"/>
      <c r="D46" s="1173"/>
      <c r="E46" s="1173"/>
      <c r="F46" s="1173"/>
      <c r="G46" s="1173"/>
    </row>
    <row r="47" spans="1:8">
      <c r="B47" s="1173"/>
      <c r="C47" s="1173"/>
      <c r="D47" s="1173"/>
      <c r="E47" s="1173"/>
      <c r="F47" s="1173"/>
      <c r="G47" s="1173"/>
    </row>
    <row r="48" spans="1:8">
      <c r="B48" s="1173"/>
      <c r="C48" s="1173"/>
      <c r="D48" s="1173"/>
      <c r="E48" s="1173"/>
      <c r="F48" s="1173"/>
      <c r="G48" s="1173"/>
    </row>
    <row r="49" spans="2:7">
      <c r="B49" s="1173"/>
      <c r="C49" s="1173"/>
      <c r="D49" s="1173"/>
      <c r="E49" s="1173"/>
      <c r="F49" s="1173"/>
      <c r="G49" s="1173"/>
    </row>
    <row r="50" spans="2:7">
      <c r="B50" s="1173"/>
      <c r="C50" s="1173"/>
      <c r="D50" s="1173"/>
      <c r="E50" s="1173"/>
      <c r="F50" s="1173"/>
      <c r="G50" s="1173"/>
    </row>
    <row r="51" spans="2:7">
      <c r="B51" s="1173"/>
      <c r="C51" s="1173"/>
      <c r="D51" s="1173"/>
      <c r="E51" s="1173"/>
      <c r="F51" s="1173"/>
      <c r="G51" s="1173"/>
    </row>
    <row r="52" spans="2:7">
      <c r="B52" s="1173"/>
      <c r="C52" s="1173"/>
      <c r="D52" s="1173"/>
      <c r="E52" s="1173"/>
      <c r="F52" s="1173"/>
      <c r="G52" s="1173"/>
    </row>
    <row r="53" spans="2:7">
      <c r="B53" s="1173"/>
      <c r="C53" s="1173"/>
      <c r="D53" s="1173"/>
      <c r="E53" s="1173"/>
      <c r="F53" s="1173"/>
      <c r="G53" s="1173"/>
    </row>
    <row r="54" spans="2:7">
      <c r="B54" s="1173"/>
      <c r="C54" s="1173"/>
      <c r="D54" s="1173"/>
      <c r="E54" s="1173"/>
      <c r="F54" s="1173"/>
      <c r="G54" s="1173"/>
    </row>
    <row r="55" spans="2:7">
      <c r="B55" s="1173"/>
      <c r="C55" s="1173"/>
      <c r="D55" s="1173"/>
      <c r="E55" s="1173"/>
      <c r="F55" s="1173"/>
      <c r="G55" s="1173"/>
    </row>
  </sheetData>
  <sheetProtection password="DCC9" sheet="1" objects="1" scenarios="1" selectLockedCells="1"/>
  <mergeCells count="22">
    <mergeCell ref="B37:G45"/>
    <mergeCell ref="C8:E8"/>
    <mergeCell ref="C9:E9"/>
    <mergeCell ref="C10:E10"/>
    <mergeCell ref="C11:E11"/>
    <mergeCell ref="C12:E12"/>
    <mergeCell ref="A23:B23"/>
    <mergeCell ref="F30:G30"/>
    <mergeCell ref="F31:G31"/>
    <mergeCell ref="F32:G32"/>
    <mergeCell ref="F33:G33"/>
    <mergeCell ref="F34:G34"/>
    <mergeCell ref="B52:G52"/>
    <mergeCell ref="B53:G53"/>
    <mergeCell ref="B54:G54"/>
    <mergeCell ref="B55:G55"/>
    <mergeCell ref="B46:G46"/>
    <mergeCell ref="B47:G47"/>
    <mergeCell ref="B48:G48"/>
    <mergeCell ref="B49:G49"/>
    <mergeCell ref="B50:G50"/>
    <mergeCell ref="B51:G51"/>
  </mergeCells>
  <pageMargins left="0.59055118110236227" right="0.39370078740157483" top="0.59055118110236227" bottom="0.98425196850393704" header="0.19685039370078741" footer="0.51181102362204722"/>
  <pageSetup paperSize="9" scale="99" orientation="portrait" r:id="rId1"/>
  <headerFooter alignWithMargins="0">
    <oddFooter>&amp;L&amp;9Zpracováno programem &amp;"Arial CE,Tučné"BUILDpower,  © RTS, a.s.&amp;R&amp;"Arial,Obyčejné"Strana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91"/>
  <sheetViews>
    <sheetView view="pageBreakPreview" topLeftCell="A13" zoomScale="115" zoomScaleNormal="100" zoomScaleSheetLayoutView="115" workbookViewId="0">
      <selection activeCell="J16" sqref="J16"/>
    </sheetView>
  </sheetViews>
  <sheetFormatPr defaultRowHeight="12.75"/>
  <cols>
    <col min="1" max="1" width="5.85546875" style="698" customWidth="1"/>
    <col min="2" max="2" width="6.140625" style="698" customWidth="1"/>
    <col min="3" max="3" width="11.42578125" style="698" customWidth="1"/>
    <col min="4" max="4" width="15.85546875" style="698" customWidth="1"/>
    <col min="5" max="5" width="11.28515625" style="698" customWidth="1"/>
    <col min="6" max="6" width="10.85546875" style="698" customWidth="1"/>
    <col min="7" max="7" width="11" style="698" customWidth="1"/>
    <col min="8" max="8" width="11.140625" style="698" customWidth="1"/>
    <col min="9" max="9" width="10.7109375" style="698" customWidth="1"/>
    <col min="10" max="256" width="8.85546875" style="698"/>
    <col min="257" max="257" width="5.85546875" style="698" customWidth="1"/>
    <col min="258" max="258" width="6.140625" style="698" customWidth="1"/>
    <col min="259" max="259" width="11.42578125" style="698" customWidth="1"/>
    <col min="260" max="260" width="15.85546875" style="698" customWidth="1"/>
    <col min="261" max="261" width="11.28515625" style="698" customWidth="1"/>
    <col min="262" max="262" width="10.85546875" style="698" customWidth="1"/>
    <col min="263" max="263" width="11" style="698" customWidth="1"/>
    <col min="264" max="264" width="11.140625" style="698" customWidth="1"/>
    <col min="265" max="265" width="10.7109375" style="698" customWidth="1"/>
    <col min="266" max="512" width="8.85546875" style="698"/>
    <col min="513" max="513" width="5.85546875" style="698" customWidth="1"/>
    <col min="514" max="514" width="6.140625" style="698" customWidth="1"/>
    <col min="515" max="515" width="11.42578125" style="698" customWidth="1"/>
    <col min="516" max="516" width="15.85546875" style="698" customWidth="1"/>
    <col min="517" max="517" width="11.28515625" style="698" customWidth="1"/>
    <col min="518" max="518" width="10.85546875" style="698" customWidth="1"/>
    <col min="519" max="519" width="11" style="698" customWidth="1"/>
    <col min="520" max="520" width="11.140625" style="698" customWidth="1"/>
    <col min="521" max="521" width="10.7109375" style="698" customWidth="1"/>
    <col min="522" max="768" width="8.85546875" style="698"/>
    <col min="769" max="769" width="5.85546875" style="698" customWidth="1"/>
    <col min="770" max="770" width="6.140625" style="698" customWidth="1"/>
    <col min="771" max="771" width="11.42578125" style="698" customWidth="1"/>
    <col min="772" max="772" width="15.85546875" style="698" customWidth="1"/>
    <col min="773" max="773" width="11.28515625" style="698" customWidth="1"/>
    <col min="774" max="774" width="10.85546875" style="698" customWidth="1"/>
    <col min="775" max="775" width="11" style="698" customWidth="1"/>
    <col min="776" max="776" width="11.140625" style="698" customWidth="1"/>
    <col min="777" max="777" width="10.7109375" style="698" customWidth="1"/>
    <col min="778" max="1024" width="8.85546875" style="698"/>
    <col min="1025" max="1025" width="5.85546875" style="698" customWidth="1"/>
    <col min="1026" max="1026" width="6.140625" style="698" customWidth="1"/>
    <col min="1027" max="1027" width="11.42578125" style="698" customWidth="1"/>
    <col min="1028" max="1028" width="15.85546875" style="698" customWidth="1"/>
    <col min="1029" max="1029" width="11.28515625" style="698" customWidth="1"/>
    <col min="1030" max="1030" width="10.85546875" style="698" customWidth="1"/>
    <col min="1031" max="1031" width="11" style="698" customWidth="1"/>
    <col min="1032" max="1032" width="11.140625" style="698" customWidth="1"/>
    <col min="1033" max="1033" width="10.7109375" style="698" customWidth="1"/>
    <col min="1034" max="1280" width="8.85546875" style="698"/>
    <col min="1281" max="1281" width="5.85546875" style="698" customWidth="1"/>
    <col min="1282" max="1282" width="6.140625" style="698" customWidth="1"/>
    <col min="1283" max="1283" width="11.42578125" style="698" customWidth="1"/>
    <col min="1284" max="1284" width="15.85546875" style="698" customWidth="1"/>
    <col min="1285" max="1285" width="11.28515625" style="698" customWidth="1"/>
    <col min="1286" max="1286" width="10.85546875" style="698" customWidth="1"/>
    <col min="1287" max="1287" width="11" style="698" customWidth="1"/>
    <col min="1288" max="1288" width="11.140625" style="698" customWidth="1"/>
    <col min="1289" max="1289" width="10.7109375" style="698" customWidth="1"/>
    <col min="1290" max="1536" width="8.85546875" style="698"/>
    <col min="1537" max="1537" width="5.85546875" style="698" customWidth="1"/>
    <col min="1538" max="1538" width="6.140625" style="698" customWidth="1"/>
    <col min="1539" max="1539" width="11.42578125" style="698" customWidth="1"/>
    <col min="1540" max="1540" width="15.85546875" style="698" customWidth="1"/>
    <col min="1541" max="1541" width="11.28515625" style="698" customWidth="1"/>
    <col min="1542" max="1542" width="10.85546875" style="698" customWidth="1"/>
    <col min="1543" max="1543" width="11" style="698" customWidth="1"/>
    <col min="1544" max="1544" width="11.140625" style="698" customWidth="1"/>
    <col min="1545" max="1545" width="10.7109375" style="698" customWidth="1"/>
    <col min="1546" max="1792" width="8.85546875" style="698"/>
    <col min="1793" max="1793" width="5.85546875" style="698" customWidth="1"/>
    <col min="1794" max="1794" width="6.140625" style="698" customWidth="1"/>
    <col min="1795" max="1795" width="11.42578125" style="698" customWidth="1"/>
    <col min="1796" max="1796" width="15.85546875" style="698" customWidth="1"/>
    <col min="1797" max="1797" width="11.28515625" style="698" customWidth="1"/>
    <col min="1798" max="1798" width="10.85546875" style="698" customWidth="1"/>
    <col min="1799" max="1799" width="11" style="698" customWidth="1"/>
    <col min="1800" max="1800" width="11.140625" style="698" customWidth="1"/>
    <col min="1801" max="1801" width="10.7109375" style="698" customWidth="1"/>
    <col min="1802" max="2048" width="8.85546875" style="698"/>
    <col min="2049" max="2049" width="5.85546875" style="698" customWidth="1"/>
    <col min="2050" max="2050" width="6.140625" style="698" customWidth="1"/>
    <col min="2051" max="2051" width="11.42578125" style="698" customWidth="1"/>
    <col min="2052" max="2052" width="15.85546875" style="698" customWidth="1"/>
    <col min="2053" max="2053" width="11.28515625" style="698" customWidth="1"/>
    <col min="2054" max="2054" width="10.85546875" style="698" customWidth="1"/>
    <col min="2055" max="2055" width="11" style="698" customWidth="1"/>
    <col min="2056" max="2056" width="11.140625" style="698" customWidth="1"/>
    <col min="2057" max="2057" width="10.7109375" style="698" customWidth="1"/>
    <col min="2058" max="2304" width="8.85546875" style="698"/>
    <col min="2305" max="2305" width="5.85546875" style="698" customWidth="1"/>
    <col min="2306" max="2306" width="6.140625" style="698" customWidth="1"/>
    <col min="2307" max="2307" width="11.42578125" style="698" customWidth="1"/>
    <col min="2308" max="2308" width="15.85546875" style="698" customWidth="1"/>
    <col min="2309" max="2309" width="11.28515625" style="698" customWidth="1"/>
    <col min="2310" max="2310" width="10.85546875" style="698" customWidth="1"/>
    <col min="2311" max="2311" width="11" style="698" customWidth="1"/>
    <col min="2312" max="2312" width="11.140625" style="698" customWidth="1"/>
    <col min="2313" max="2313" width="10.7109375" style="698" customWidth="1"/>
    <col min="2314" max="2560" width="8.85546875" style="698"/>
    <col min="2561" max="2561" width="5.85546875" style="698" customWidth="1"/>
    <col min="2562" max="2562" width="6.140625" style="698" customWidth="1"/>
    <col min="2563" max="2563" width="11.42578125" style="698" customWidth="1"/>
    <col min="2564" max="2564" width="15.85546875" style="698" customWidth="1"/>
    <col min="2565" max="2565" width="11.28515625" style="698" customWidth="1"/>
    <col min="2566" max="2566" width="10.85546875" style="698" customWidth="1"/>
    <col min="2567" max="2567" width="11" style="698" customWidth="1"/>
    <col min="2568" max="2568" width="11.140625" style="698" customWidth="1"/>
    <col min="2569" max="2569" width="10.7109375" style="698" customWidth="1"/>
    <col min="2570" max="2816" width="8.85546875" style="698"/>
    <col min="2817" max="2817" width="5.85546875" style="698" customWidth="1"/>
    <col min="2818" max="2818" width="6.140625" style="698" customWidth="1"/>
    <col min="2819" max="2819" width="11.42578125" style="698" customWidth="1"/>
    <col min="2820" max="2820" width="15.85546875" style="698" customWidth="1"/>
    <col min="2821" max="2821" width="11.28515625" style="698" customWidth="1"/>
    <col min="2822" max="2822" width="10.85546875" style="698" customWidth="1"/>
    <col min="2823" max="2823" width="11" style="698" customWidth="1"/>
    <col min="2824" max="2824" width="11.140625" style="698" customWidth="1"/>
    <col min="2825" max="2825" width="10.7109375" style="698" customWidth="1"/>
    <col min="2826" max="3072" width="8.85546875" style="698"/>
    <col min="3073" max="3073" width="5.85546875" style="698" customWidth="1"/>
    <col min="3074" max="3074" width="6.140625" style="698" customWidth="1"/>
    <col min="3075" max="3075" width="11.42578125" style="698" customWidth="1"/>
    <col min="3076" max="3076" width="15.85546875" style="698" customWidth="1"/>
    <col min="3077" max="3077" width="11.28515625" style="698" customWidth="1"/>
    <col min="3078" max="3078" width="10.85546875" style="698" customWidth="1"/>
    <col min="3079" max="3079" width="11" style="698" customWidth="1"/>
    <col min="3080" max="3080" width="11.140625" style="698" customWidth="1"/>
    <col min="3081" max="3081" width="10.7109375" style="698" customWidth="1"/>
    <col min="3082" max="3328" width="8.85546875" style="698"/>
    <col min="3329" max="3329" width="5.85546875" style="698" customWidth="1"/>
    <col min="3330" max="3330" width="6.140625" style="698" customWidth="1"/>
    <col min="3331" max="3331" width="11.42578125" style="698" customWidth="1"/>
    <col min="3332" max="3332" width="15.85546875" style="698" customWidth="1"/>
    <col min="3333" max="3333" width="11.28515625" style="698" customWidth="1"/>
    <col min="3334" max="3334" width="10.85546875" style="698" customWidth="1"/>
    <col min="3335" max="3335" width="11" style="698" customWidth="1"/>
    <col min="3336" max="3336" width="11.140625" style="698" customWidth="1"/>
    <col min="3337" max="3337" width="10.7109375" style="698" customWidth="1"/>
    <col min="3338" max="3584" width="8.85546875" style="698"/>
    <col min="3585" max="3585" width="5.85546875" style="698" customWidth="1"/>
    <col min="3586" max="3586" width="6.140625" style="698" customWidth="1"/>
    <col min="3587" max="3587" width="11.42578125" style="698" customWidth="1"/>
    <col min="3588" max="3588" width="15.85546875" style="698" customWidth="1"/>
    <col min="3589" max="3589" width="11.28515625" style="698" customWidth="1"/>
    <col min="3590" max="3590" width="10.85546875" style="698" customWidth="1"/>
    <col min="3591" max="3591" width="11" style="698" customWidth="1"/>
    <col min="3592" max="3592" width="11.140625" style="698" customWidth="1"/>
    <col min="3593" max="3593" width="10.7109375" style="698" customWidth="1"/>
    <col min="3594" max="3840" width="8.85546875" style="698"/>
    <col min="3841" max="3841" width="5.85546875" style="698" customWidth="1"/>
    <col min="3842" max="3842" width="6.140625" style="698" customWidth="1"/>
    <col min="3843" max="3843" width="11.42578125" style="698" customWidth="1"/>
    <col min="3844" max="3844" width="15.85546875" style="698" customWidth="1"/>
    <col min="3845" max="3845" width="11.28515625" style="698" customWidth="1"/>
    <col min="3846" max="3846" width="10.85546875" style="698" customWidth="1"/>
    <col min="3847" max="3847" width="11" style="698" customWidth="1"/>
    <col min="3848" max="3848" width="11.140625" style="698" customWidth="1"/>
    <col min="3849" max="3849" width="10.7109375" style="698" customWidth="1"/>
    <col min="3850" max="4096" width="8.85546875" style="698"/>
    <col min="4097" max="4097" width="5.85546875" style="698" customWidth="1"/>
    <col min="4098" max="4098" width="6.140625" style="698" customWidth="1"/>
    <col min="4099" max="4099" width="11.42578125" style="698" customWidth="1"/>
    <col min="4100" max="4100" width="15.85546875" style="698" customWidth="1"/>
    <col min="4101" max="4101" width="11.28515625" style="698" customWidth="1"/>
    <col min="4102" max="4102" width="10.85546875" style="698" customWidth="1"/>
    <col min="4103" max="4103" width="11" style="698" customWidth="1"/>
    <col min="4104" max="4104" width="11.140625" style="698" customWidth="1"/>
    <col min="4105" max="4105" width="10.7109375" style="698" customWidth="1"/>
    <col min="4106" max="4352" width="8.85546875" style="698"/>
    <col min="4353" max="4353" width="5.85546875" style="698" customWidth="1"/>
    <col min="4354" max="4354" width="6.140625" style="698" customWidth="1"/>
    <col min="4355" max="4355" width="11.42578125" style="698" customWidth="1"/>
    <col min="4356" max="4356" width="15.85546875" style="698" customWidth="1"/>
    <col min="4357" max="4357" width="11.28515625" style="698" customWidth="1"/>
    <col min="4358" max="4358" width="10.85546875" style="698" customWidth="1"/>
    <col min="4359" max="4359" width="11" style="698" customWidth="1"/>
    <col min="4360" max="4360" width="11.140625" style="698" customWidth="1"/>
    <col min="4361" max="4361" width="10.7109375" style="698" customWidth="1"/>
    <col min="4362" max="4608" width="8.85546875" style="698"/>
    <col min="4609" max="4609" width="5.85546875" style="698" customWidth="1"/>
    <col min="4610" max="4610" width="6.140625" style="698" customWidth="1"/>
    <col min="4611" max="4611" width="11.42578125" style="698" customWidth="1"/>
    <col min="4612" max="4612" width="15.85546875" style="698" customWidth="1"/>
    <col min="4613" max="4613" width="11.28515625" style="698" customWidth="1"/>
    <col min="4614" max="4614" width="10.85546875" style="698" customWidth="1"/>
    <col min="4615" max="4615" width="11" style="698" customWidth="1"/>
    <col min="4616" max="4616" width="11.140625" style="698" customWidth="1"/>
    <col min="4617" max="4617" width="10.7109375" style="698" customWidth="1"/>
    <col min="4618" max="4864" width="8.85546875" style="698"/>
    <col min="4865" max="4865" width="5.85546875" style="698" customWidth="1"/>
    <col min="4866" max="4866" width="6.140625" style="698" customWidth="1"/>
    <col min="4867" max="4867" width="11.42578125" style="698" customWidth="1"/>
    <col min="4868" max="4868" width="15.85546875" style="698" customWidth="1"/>
    <col min="4869" max="4869" width="11.28515625" style="698" customWidth="1"/>
    <col min="4870" max="4870" width="10.85546875" style="698" customWidth="1"/>
    <col min="4871" max="4871" width="11" style="698" customWidth="1"/>
    <col min="4872" max="4872" width="11.140625" style="698" customWidth="1"/>
    <col min="4873" max="4873" width="10.7109375" style="698" customWidth="1"/>
    <col min="4874" max="5120" width="8.85546875" style="698"/>
    <col min="5121" max="5121" width="5.85546875" style="698" customWidth="1"/>
    <col min="5122" max="5122" width="6.140625" style="698" customWidth="1"/>
    <col min="5123" max="5123" width="11.42578125" style="698" customWidth="1"/>
    <col min="5124" max="5124" width="15.85546875" style="698" customWidth="1"/>
    <col min="5125" max="5125" width="11.28515625" style="698" customWidth="1"/>
    <col min="5126" max="5126" width="10.85546875" style="698" customWidth="1"/>
    <col min="5127" max="5127" width="11" style="698" customWidth="1"/>
    <col min="5128" max="5128" width="11.140625" style="698" customWidth="1"/>
    <col min="5129" max="5129" width="10.7109375" style="698" customWidth="1"/>
    <col min="5130" max="5376" width="8.85546875" style="698"/>
    <col min="5377" max="5377" width="5.85546875" style="698" customWidth="1"/>
    <col min="5378" max="5378" width="6.140625" style="698" customWidth="1"/>
    <col min="5379" max="5379" width="11.42578125" style="698" customWidth="1"/>
    <col min="5380" max="5380" width="15.85546875" style="698" customWidth="1"/>
    <col min="5381" max="5381" width="11.28515625" style="698" customWidth="1"/>
    <col min="5382" max="5382" width="10.85546875" style="698" customWidth="1"/>
    <col min="5383" max="5383" width="11" style="698" customWidth="1"/>
    <col min="5384" max="5384" width="11.140625" style="698" customWidth="1"/>
    <col min="5385" max="5385" width="10.7109375" style="698" customWidth="1"/>
    <col min="5386" max="5632" width="8.85546875" style="698"/>
    <col min="5633" max="5633" width="5.85546875" style="698" customWidth="1"/>
    <col min="5634" max="5634" width="6.140625" style="698" customWidth="1"/>
    <col min="5635" max="5635" width="11.42578125" style="698" customWidth="1"/>
    <col min="5636" max="5636" width="15.85546875" style="698" customWidth="1"/>
    <col min="5637" max="5637" width="11.28515625" style="698" customWidth="1"/>
    <col min="5638" max="5638" width="10.85546875" style="698" customWidth="1"/>
    <col min="5639" max="5639" width="11" style="698" customWidth="1"/>
    <col min="5640" max="5640" width="11.140625" style="698" customWidth="1"/>
    <col min="5641" max="5641" width="10.7109375" style="698" customWidth="1"/>
    <col min="5642" max="5888" width="8.85546875" style="698"/>
    <col min="5889" max="5889" width="5.85546875" style="698" customWidth="1"/>
    <col min="5890" max="5890" width="6.140625" style="698" customWidth="1"/>
    <col min="5891" max="5891" width="11.42578125" style="698" customWidth="1"/>
    <col min="5892" max="5892" width="15.85546875" style="698" customWidth="1"/>
    <col min="5893" max="5893" width="11.28515625" style="698" customWidth="1"/>
    <col min="5894" max="5894" width="10.85546875" style="698" customWidth="1"/>
    <col min="5895" max="5895" width="11" style="698" customWidth="1"/>
    <col min="5896" max="5896" width="11.140625" style="698" customWidth="1"/>
    <col min="5897" max="5897" width="10.7109375" style="698" customWidth="1"/>
    <col min="5898" max="6144" width="8.85546875" style="698"/>
    <col min="6145" max="6145" width="5.85546875" style="698" customWidth="1"/>
    <col min="6146" max="6146" width="6.140625" style="698" customWidth="1"/>
    <col min="6147" max="6147" width="11.42578125" style="698" customWidth="1"/>
    <col min="6148" max="6148" width="15.85546875" style="698" customWidth="1"/>
    <col min="6149" max="6149" width="11.28515625" style="698" customWidth="1"/>
    <col min="6150" max="6150" width="10.85546875" style="698" customWidth="1"/>
    <col min="6151" max="6151" width="11" style="698" customWidth="1"/>
    <col min="6152" max="6152" width="11.140625" style="698" customWidth="1"/>
    <col min="6153" max="6153" width="10.7109375" style="698" customWidth="1"/>
    <col min="6154" max="6400" width="8.85546875" style="698"/>
    <col min="6401" max="6401" width="5.85546875" style="698" customWidth="1"/>
    <col min="6402" max="6402" width="6.140625" style="698" customWidth="1"/>
    <col min="6403" max="6403" width="11.42578125" style="698" customWidth="1"/>
    <col min="6404" max="6404" width="15.85546875" style="698" customWidth="1"/>
    <col min="6405" max="6405" width="11.28515625" style="698" customWidth="1"/>
    <col min="6406" max="6406" width="10.85546875" style="698" customWidth="1"/>
    <col min="6407" max="6407" width="11" style="698" customWidth="1"/>
    <col min="6408" max="6408" width="11.140625" style="698" customWidth="1"/>
    <col min="6409" max="6409" width="10.7109375" style="698" customWidth="1"/>
    <col min="6410" max="6656" width="8.85546875" style="698"/>
    <col min="6657" max="6657" width="5.85546875" style="698" customWidth="1"/>
    <col min="6658" max="6658" width="6.140625" style="698" customWidth="1"/>
    <col min="6659" max="6659" width="11.42578125" style="698" customWidth="1"/>
    <col min="6660" max="6660" width="15.85546875" style="698" customWidth="1"/>
    <col min="6661" max="6661" width="11.28515625" style="698" customWidth="1"/>
    <col min="6662" max="6662" width="10.85546875" style="698" customWidth="1"/>
    <col min="6663" max="6663" width="11" style="698" customWidth="1"/>
    <col min="6664" max="6664" width="11.140625" style="698" customWidth="1"/>
    <col min="6665" max="6665" width="10.7109375" style="698" customWidth="1"/>
    <col min="6666" max="6912" width="8.85546875" style="698"/>
    <col min="6913" max="6913" width="5.85546875" style="698" customWidth="1"/>
    <col min="6914" max="6914" width="6.140625" style="698" customWidth="1"/>
    <col min="6915" max="6915" width="11.42578125" style="698" customWidth="1"/>
    <col min="6916" max="6916" width="15.85546875" style="698" customWidth="1"/>
    <col min="6917" max="6917" width="11.28515625" style="698" customWidth="1"/>
    <col min="6918" max="6918" width="10.85546875" style="698" customWidth="1"/>
    <col min="6919" max="6919" width="11" style="698" customWidth="1"/>
    <col min="6920" max="6920" width="11.140625" style="698" customWidth="1"/>
    <col min="6921" max="6921" width="10.7109375" style="698" customWidth="1"/>
    <col min="6922" max="7168" width="8.85546875" style="698"/>
    <col min="7169" max="7169" width="5.85546875" style="698" customWidth="1"/>
    <col min="7170" max="7170" width="6.140625" style="698" customWidth="1"/>
    <col min="7171" max="7171" width="11.42578125" style="698" customWidth="1"/>
    <col min="7172" max="7172" width="15.85546875" style="698" customWidth="1"/>
    <col min="7173" max="7173" width="11.28515625" style="698" customWidth="1"/>
    <col min="7174" max="7174" width="10.85546875" style="698" customWidth="1"/>
    <col min="7175" max="7175" width="11" style="698" customWidth="1"/>
    <col min="7176" max="7176" width="11.140625" style="698" customWidth="1"/>
    <col min="7177" max="7177" width="10.7109375" style="698" customWidth="1"/>
    <col min="7178" max="7424" width="8.85546875" style="698"/>
    <col min="7425" max="7425" width="5.85546875" style="698" customWidth="1"/>
    <col min="7426" max="7426" width="6.140625" style="698" customWidth="1"/>
    <col min="7427" max="7427" width="11.42578125" style="698" customWidth="1"/>
    <col min="7428" max="7428" width="15.85546875" style="698" customWidth="1"/>
    <col min="7429" max="7429" width="11.28515625" style="698" customWidth="1"/>
    <col min="7430" max="7430" width="10.85546875" style="698" customWidth="1"/>
    <col min="7431" max="7431" width="11" style="698" customWidth="1"/>
    <col min="7432" max="7432" width="11.140625" style="698" customWidth="1"/>
    <col min="7433" max="7433" width="10.7109375" style="698" customWidth="1"/>
    <col min="7434" max="7680" width="8.85546875" style="698"/>
    <col min="7681" max="7681" width="5.85546875" style="698" customWidth="1"/>
    <col min="7682" max="7682" width="6.140625" style="698" customWidth="1"/>
    <col min="7683" max="7683" width="11.42578125" style="698" customWidth="1"/>
    <col min="7684" max="7684" width="15.85546875" style="698" customWidth="1"/>
    <col min="7685" max="7685" width="11.28515625" style="698" customWidth="1"/>
    <col min="7686" max="7686" width="10.85546875" style="698" customWidth="1"/>
    <col min="7687" max="7687" width="11" style="698" customWidth="1"/>
    <col min="7688" max="7688" width="11.140625" style="698" customWidth="1"/>
    <col min="7689" max="7689" width="10.7109375" style="698" customWidth="1"/>
    <col min="7690" max="7936" width="8.85546875" style="698"/>
    <col min="7937" max="7937" width="5.85546875" style="698" customWidth="1"/>
    <col min="7938" max="7938" width="6.140625" style="698" customWidth="1"/>
    <col min="7939" max="7939" width="11.42578125" style="698" customWidth="1"/>
    <col min="7940" max="7940" width="15.85546875" style="698" customWidth="1"/>
    <col min="7941" max="7941" width="11.28515625" style="698" customWidth="1"/>
    <col min="7942" max="7942" width="10.85546875" style="698" customWidth="1"/>
    <col min="7943" max="7943" width="11" style="698" customWidth="1"/>
    <col min="7944" max="7944" width="11.140625" style="698" customWidth="1"/>
    <col min="7945" max="7945" width="10.7109375" style="698" customWidth="1"/>
    <col min="7946" max="8192" width="8.85546875" style="698"/>
    <col min="8193" max="8193" width="5.85546875" style="698" customWidth="1"/>
    <col min="8194" max="8194" width="6.140625" style="698" customWidth="1"/>
    <col min="8195" max="8195" width="11.42578125" style="698" customWidth="1"/>
    <col min="8196" max="8196" width="15.85546875" style="698" customWidth="1"/>
    <col min="8197" max="8197" width="11.28515625" style="698" customWidth="1"/>
    <col min="8198" max="8198" width="10.85546875" style="698" customWidth="1"/>
    <col min="8199" max="8199" width="11" style="698" customWidth="1"/>
    <col min="8200" max="8200" width="11.140625" style="698" customWidth="1"/>
    <col min="8201" max="8201" width="10.7109375" style="698" customWidth="1"/>
    <col min="8202" max="8448" width="8.85546875" style="698"/>
    <col min="8449" max="8449" width="5.85546875" style="698" customWidth="1"/>
    <col min="8450" max="8450" width="6.140625" style="698" customWidth="1"/>
    <col min="8451" max="8451" width="11.42578125" style="698" customWidth="1"/>
    <col min="8452" max="8452" width="15.85546875" style="698" customWidth="1"/>
    <col min="8453" max="8453" width="11.28515625" style="698" customWidth="1"/>
    <col min="8454" max="8454" width="10.85546875" style="698" customWidth="1"/>
    <col min="8455" max="8455" width="11" style="698" customWidth="1"/>
    <col min="8456" max="8456" width="11.140625" style="698" customWidth="1"/>
    <col min="8457" max="8457" width="10.7109375" style="698" customWidth="1"/>
    <col min="8458" max="8704" width="8.85546875" style="698"/>
    <col min="8705" max="8705" width="5.85546875" style="698" customWidth="1"/>
    <col min="8706" max="8706" width="6.140625" style="698" customWidth="1"/>
    <col min="8707" max="8707" width="11.42578125" style="698" customWidth="1"/>
    <col min="8708" max="8708" width="15.85546875" style="698" customWidth="1"/>
    <col min="8709" max="8709" width="11.28515625" style="698" customWidth="1"/>
    <col min="8710" max="8710" width="10.85546875" style="698" customWidth="1"/>
    <col min="8711" max="8711" width="11" style="698" customWidth="1"/>
    <col min="8712" max="8712" width="11.140625" style="698" customWidth="1"/>
    <col min="8713" max="8713" width="10.7109375" style="698" customWidth="1"/>
    <col min="8714" max="8960" width="8.85546875" style="698"/>
    <col min="8961" max="8961" width="5.85546875" style="698" customWidth="1"/>
    <col min="8962" max="8962" width="6.140625" style="698" customWidth="1"/>
    <col min="8963" max="8963" width="11.42578125" style="698" customWidth="1"/>
    <col min="8964" max="8964" width="15.85546875" style="698" customWidth="1"/>
    <col min="8965" max="8965" width="11.28515625" style="698" customWidth="1"/>
    <col min="8966" max="8966" width="10.85546875" style="698" customWidth="1"/>
    <col min="8967" max="8967" width="11" style="698" customWidth="1"/>
    <col min="8968" max="8968" width="11.140625" style="698" customWidth="1"/>
    <col min="8969" max="8969" width="10.7109375" style="698" customWidth="1"/>
    <col min="8970" max="9216" width="8.85546875" style="698"/>
    <col min="9217" max="9217" width="5.85546875" style="698" customWidth="1"/>
    <col min="9218" max="9218" width="6.140625" style="698" customWidth="1"/>
    <col min="9219" max="9219" width="11.42578125" style="698" customWidth="1"/>
    <col min="9220" max="9220" width="15.85546875" style="698" customWidth="1"/>
    <col min="9221" max="9221" width="11.28515625" style="698" customWidth="1"/>
    <col min="9222" max="9222" width="10.85546875" style="698" customWidth="1"/>
    <col min="9223" max="9223" width="11" style="698" customWidth="1"/>
    <col min="9224" max="9224" width="11.140625" style="698" customWidth="1"/>
    <col min="9225" max="9225" width="10.7109375" style="698" customWidth="1"/>
    <col min="9226" max="9472" width="8.85546875" style="698"/>
    <col min="9473" max="9473" width="5.85546875" style="698" customWidth="1"/>
    <col min="9474" max="9474" width="6.140625" style="698" customWidth="1"/>
    <col min="9475" max="9475" width="11.42578125" style="698" customWidth="1"/>
    <col min="9476" max="9476" width="15.85546875" style="698" customWidth="1"/>
    <col min="9477" max="9477" width="11.28515625" style="698" customWidth="1"/>
    <col min="9478" max="9478" width="10.85546875" style="698" customWidth="1"/>
    <col min="9479" max="9479" width="11" style="698" customWidth="1"/>
    <col min="9480" max="9480" width="11.140625" style="698" customWidth="1"/>
    <col min="9481" max="9481" width="10.7109375" style="698" customWidth="1"/>
    <col min="9482" max="9728" width="8.85546875" style="698"/>
    <col min="9729" max="9729" width="5.85546875" style="698" customWidth="1"/>
    <col min="9730" max="9730" width="6.140625" style="698" customWidth="1"/>
    <col min="9731" max="9731" width="11.42578125" style="698" customWidth="1"/>
    <col min="9732" max="9732" width="15.85546875" style="698" customWidth="1"/>
    <col min="9733" max="9733" width="11.28515625" style="698" customWidth="1"/>
    <col min="9734" max="9734" width="10.85546875" style="698" customWidth="1"/>
    <col min="9735" max="9735" width="11" style="698" customWidth="1"/>
    <col min="9736" max="9736" width="11.140625" style="698" customWidth="1"/>
    <col min="9737" max="9737" width="10.7109375" style="698" customWidth="1"/>
    <col min="9738" max="9984" width="8.85546875" style="698"/>
    <col min="9985" max="9985" width="5.85546875" style="698" customWidth="1"/>
    <col min="9986" max="9986" width="6.140625" style="698" customWidth="1"/>
    <col min="9987" max="9987" width="11.42578125" style="698" customWidth="1"/>
    <col min="9988" max="9988" width="15.85546875" style="698" customWidth="1"/>
    <col min="9989" max="9989" width="11.28515625" style="698" customWidth="1"/>
    <col min="9990" max="9990" width="10.85546875" style="698" customWidth="1"/>
    <col min="9991" max="9991" width="11" style="698" customWidth="1"/>
    <col min="9992" max="9992" width="11.140625" style="698" customWidth="1"/>
    <col min="9993" max="9993" width="10.7109375" style="698" customWidth="1"/>
    <col min="9994" max="10240" width="8.85546875" style="698"/>
    <col min="10241" max="10241" width="5.85546875" style="698" customWidth="1"/>
    <col min="10242" max="10242" width="6.140625" style="698" customWidth="1"/>
    <col min="10243" max="10243" width="11.42578125" style="698" customWidth="1"/>
    <col min="10244" max="10244" width="15.85546875" style="698" customWidth="1"/>
    <col min="10245" max="10245" width="11.28515625" style="698" customWidth="1"/>
    <col min="10246" max="10246" width="10.85546875" style="698" customWidth="1"/>
    <col min="10247" max="10247" width="11" style="698" customWidth="1"/>
    <col min="10248" max="10248" width="11.140625" style="698" customWidth="1"/>
    <col min="10249" max="10249" width="10.7109375" style="698" customWidth="1"/>
    <col min="10250" max="10496" width="8.85546875" style="698"/>
    <col min="10497" max="10497" width="5.85546875" style="698" customWidth="1"/>
    <col min="10498" max="10498" width="6.140625" style="698" customWidth="1"/>
    <col min="10499" max="10499" width="11.42578125" style="698" customWidth="1"/>
    <col min="10500" max="10500" width="15.85546875" style="698" customWidth="1"/>
    <col min="10501" max="10501" width="11.28515625" style="698" customWidth="1"/>
    <col min="10502" max="10502" width="10.85546875" style="698" customWidth="1"/>
    <col min="10503" max="10503" width="11" style="698" customWidth="1"/>
    <col min="10504" max="10504" width="11.140625" style="698" customWidth="1"/>
    <col min="10505" max="10505" width="10.7109375" style="698" customWidth="1"/>
    <col min="10506" max="10752" width="8.85546875" style="698"/>
    <col min="10753" max="10753" width="5.85546875" style="698" customWidth="1"/>
    <col min="10754" max="10754" width="6.140625" style="698" customWidth="1"/>
    <col min="10755" max="10755" width="11.42578125" style="698" customWidth="1"/>
    <col min="10756" max="10756" width="15.85546875" style="698" customWidth="1"/>
    <col min="10757" max="10757" width="11.28515625" style="698" customWidth="1"/>
    <col min="10758" max="10758" width="10.85546875" style="698" customWidth="1"/>
    <col min="10759" max="10759" width="11" style="698" customWidth="1"/>
    <col min="10760" max="10760" width="11.140625" style="698" customWidth="1"/>
    <col min="10761" max="10761" width="10.7109375" style="698" customWidth="1"/>
    <col min="10762" max="11008" width="8.85546875" style="698"/>
    <col min="11009" max="11009" width="5.85546875" style="698" customWidth="1"/>
    <col min="11010" max="11010" width="6.140625" style="698" customWidth="1"/>
    <col min="11011" max="11011" width="11.42578125" style="698" customWidth="1"/>
    <col min="11012" max="11012" width="15.85546875" style="698" customWidth="1"/>
    <col min="11013" max="11013" width="11.28515625" style="698" customWidth="1"/>
    <col min="11014" max="11014" width="10.85546875" style="698" customWidth="1"/>
    <col min="11015" max="11015" width="11" style="698" customWidth="1"/>
    <col min="11016" max="11016" width="11.140625" style="698" customWidth="1"/>
    <col min="11017" max="11017" width="10.7109375" style="698" customWidth="1"/>
    <col min="11018" max="11264" width="8.85546875" style="698"/>
    <col min="11265" max="11265" width="5.85546875" style="698" customWidth="1"/>
    <col min="11266" max="11266" width="6.140625" style="698" customWidth="1"/>
    <col min="11267" max="11267" width="11.42578125" style="698" customWidth="1"/>
    <col min="11268" max="11268" width="15.85546875" style="698" customWidth="1"/>
    <col min="11269" max="11269" width="11.28515625" style="698" customWidth="1"/>
    <col min="11270" max="11270" width="10.85546875" style="698" customWidth="1"/>
    <col min="11271" max="11271" width="11" style="698" customWidth="1"/>
    <col min="11272" max="11272" width="11.140625" style="698" customWidth="1"/>
    <col min="11273" max="11273" width="10.7109375" style="698" customWidth="1"/>
    <col min="11274" max="11520" width="8.85546875" style="698"/>
    <col min="11521" max="11521" width="5.85546875" style="698" customWidth="1"/>
    <col min="11522" max="11522" width="6.140625" style="698" customWidth="1"/>
    <col min="11523" max="11523" width="11.42578125" style="698" customWidth="1"/>
    <col min="11524" max="11524" width="15.85546875" style="698" customWidth="1"/>
    <col min="11525" max="11525" width="11.28515625" style="698" customWidth="1"/>
    <col min="11526" max="11526" width="10.85546875" style="698" customWidth="1"/>
    <col min="11527" max="11527" width="11" style="698" customWidth="1"/>
    <col min="11528" max="11528" width="11.140625" style="698" customWidth="1"/>
    <col min="11529" max="11529" width="10.7109375" style="698" customWidth="1"/>
    <col min="11530" max="11776" width="8.85546875" style="698"/>
    <col min="11777" max="11777" width="5.85546875" style="698" customWidth="1"/>
    <col min="11778" max="11778" width="6.140625" style="698" customWidth="1"/>
    <col min="11779" max="11779" width="11.42578125" style="698" customWidth="1"/>
    <col min="11780" max="11780" width="15.85546875" style="698" customWidth="1"/>
    <col min="11781" max="11781" width="11.28515625" style="698" customWidth="1"/>
    <col min="11782" max="11782" width="10.85546875" style="698" customWidth="1"/>
    <col min="11783" max="11783" width="11" style="698" customWidth="1"/>
    <col min="11784" max="11784" width="11.140625" style="698" customWidth="1"/>
    <col min="11785" max="11785" width="10.7109375" style="698" customWidth="1"/>
    <col min="11786" max="12032" width="8.85546875" style="698"/>
    <col min="12033" max="12033" width="5.85546875" style="698" customWidth="1"/>
    <col min="12034" max="12034" width="6.140625" style="698" customWidth="1"/>
    <col min="12035" max="12035" width="11.42578125" style="698" customWidth="1"/>
    <col min="12036" max="12036" width="15.85546875" style="698" customWidth="1"/>
    <col min="12037" max="12037" width="11.28515625" style="698" customWidth="1"/>
    <col min="12038" max="12038" width="10.85546875" style="698" customWidth="1"/>
    <col min="12039" max="12039" width="11" style="698" customWidth="1"/>
    <col min="12040" max="12040" width="11.140625" style="698" customWidth="1"/>
    <col min="12041" max="12041" width="10.7109375" style="698" customWidth="1"/>
    <col min="12042" max="12288" width="8.85546875" style="698"/>
    <col min="12289" max="12289" width="5.85546875" style="698" customWidth="1"/>
    <col min="12290" max="12290" width="6.140625" style="698" customWidth="1"/>
    <col min="12291" max="12291" width="11.42578125" style="698" customWidth="1"/>
    <col min="12292" max="12292" width="15.85546875" style="698" customWidth="1"/>
    <col min="12293" max="12293" width="11.28515625" style="698" customWidth="1"/>
    <col min="12294" max="12294" width="10.85546875" style="698" customWidth="1"/>
    <col min="12295" max="12295" width="11" style="698" customWidth="1"/>
    <col min="12296" max="12296" width="11.140625" style="698" customWidth="1"/>
    <col min="12297" max="12297" width="10.7109375" style="698" customWidth="1"/>
    <col min="12298" max="12544" width="8.85546875" style="698"/>
    <col min="12545" max="12545" width="5.85546875" style="698" customWidth="1"/>
    <col min="12546" max="12546" width="6.140625" style="698" customWidth="1"/>
    <col min="12547" max="12547" width="11.42578125" style="698" customWidth="1"/>
    <col min="12548" max="12548" width="15.85546875" style="698" customWidth="1"/>
    <col min="12549" max="12549" width="11.28515625" style="698" customWidth="1"/>
    <col min="12550" max="12550" width="10.85546875" style="698" customWidth="1"/>
    <col min="12551" max="12551" width="11" style="698" customWidth="1"/>
    <col min="12552" max="12552" width="11.140625" style="698" customWidth="1"/>
    <col min="12553" max="12553" width="10.7109375" style="698" customWidth="1"/>
    <col min="12554" max="12800" width="8.85546875" style="698"/>
    <col min="12801" max="12801" width="5.85546875" style="698" customWidth="1"/>
    <col min="12802" max="12802" width="6.140625" style="698" customWidth="1"/>
    <col min="12803" max="12803" width="11.42578125" style="698" customWidth="1"/>
    <col min="12804" max="12804" width="15.85546875" style="698" customWidth="1"/>
    <col min="12805" max="12805" width="11.28515625" style="698" customWidth="1"/>
    <col min="12806" max="12806" width="10.85546875" style="698" customWidth="1"/>
    <col min="12807" max="12807" width="11" style="698" customWidth="1"/>
    <col min="12808" max="12808" width="11.140625" style="698" customWidth="1"/>
    <col min="12809" max="12809" width="10.7109375" style="698" customWidth="1"/>
    <col min="12810" max="13056" width="8.85546875" style="698"/>
    <col min="13057" max="13057" width="5.85546875" style="698" customWidth="1"/>
    <col min="13058" max="13058" width="6.140625" style="698" customWidth="1"/>
    <col min="13059" max="13059" width="11.42578125" style="698" customWidth="1"/>
    <col min="13060" max="13060" width="15.85546875" style="698" customWidth="1"/>
    <col min="13061" max="13061" width="11.28515625" style="698" customWidth="1"/>
    <col min="13062" max="13062" width="10.85546875" style="698" customWidth="1"/>
    <col min="13063" max="13063" width="11" style="698" customWidth="1"/>
    <col min="13064" max="13064" width="11.140625" style="698" customWidth="1"/>
    <col min="13065" max="13065" width="10.7109375" style="698" customWidth="1"/>
    <col min="13066" max="13312" width="8.85546875" style="698"/>
    <col min="13313" max="13313" width="5.85546875" style="698" customWidth="1"/>
    <col min="13314" max="13314" width="6.140625" style="698" customWidth="1"/>
    <col min="13315" max="13315" width="11.42578125" style="698" customWidth="1"/>
    <col min="13316" max="13316" width="15.85546875" style="698" customWidth="1"/>
    <col min="13317" max="13317" width="11.28515625" style="698" customWidth="1"/>
    <col min="13318" max="13318" width="10.85546875" style="698" customWidth="1"/>
    <col min="13319" max="13319" width="11" style="698" customWidth="1"/>
    <col min="13320" max="13320" width="11.140625" style="698" customWidth="1"/>
    <col min="13321" max="13321" width="10.7109375" style="698" customWidth="1"/>
    <col min="13322" max="13568" width="8.85546875" style="698"/>
    <col min="13569" max="13569" width="5.85546875" style="698" customWidth="1"/>
    <col min="13570" max="13570" width="6.140625" style="698" customWidth="1"/>
    <col min="13571" max="13571" width="11.42578125" style="698" customWidth="1"/>
    <col min="13572" max="13572" width="15.85546875" style="698" customWidth="1"/>
    <col min="13573" max="13573" width="11.28515625" style="698" customWidth="1"/>
    <col min="13574" max="13574" width="10.85546875" style="698" customWidth="1"/>
    <col min="13575" max="13575" width="11" style="698" customWidth="1"/>
    <col min="13576" max="13576" width="11.140625" style="698" customWidth="1"/>
    <col min="13577" max="13577" width="10.7109375" style="698" customWidth="1"/>
    <col min="13578" max="13824" width="8.85546875" style="698"/>
    <col min="13825" max="13825" width="5.85546875" style="698" customWidth="1"/>
    <col min="13826" max="13826" width="6.140625" style="698" customWidth="1"/>
    <col min="13827" max="13827" width="11.42578125" style="698" customWidth="1"/>
    <col min="13828" max="13828" width="15.85546875" style="698" customWidth="1"/>
    <col min="13829" max="13829" width="11.28515625" style="698" customWidth="1"/>
    <col min="13830" max="13830" width="10.85546875" style="698" customWidth="1"/>
    <col min="13831" max="13831" width="11" style="698" customWidth="1"/>
    <col min="13832" max="13832" width="11.140625" style="698" customWidth="1"/>
    <col min="13833" max="13833" width="10.7109375" style="698" customWidth="1"/>
    <col min="13834" max="14080" width="8.85546875" style="698"/>
    <col min="14081" max="14081" width="5.85546875" style="698" customWidth="1"/>
    <col min="14082" max="14082" width="6.140625" style="698" customWidth="1"/>
    <col min="14083" max="14083" width="11.42578125" style="698" customWidth="1"/>
    <col min="14084" max="14084" width="15.85546875" style="698" customWidth="1"/>
    <col min="14085" max="14085" width="11.28515625" style="698" customWidth="1"/>
    <col min="14086" max="14086" width="10.85546875" style="698" customWidth="1"/>
    <col min="14087" max="14087" width="11" style="698" customWidth="1"/>
    <col min="14088" max="14088" width="11.140625" style="698" customWidth="1"/>
    <col min="14089" max="14089" width="10.7109375" style="698" customWidth="1"/>
    <col min="14090" max="14336" width="8.85546875" style="698"/>
    <col min="14337" max="14337" width="5.85546875" style="698" customWidth="1"/>
    <col min="14338" max="14338" width="6.140625" style="698" customWidth="1"/>
    <col min="14339" max="14339" width="11.42578125" style="698" customWidth="1"/>
    <col min="14340" max="14340" width="15.85546875" style="698" customWidth="1"/>
    <col min="14341" max="14341" width="11.28515625" style="698" customWidth="1"/>
    <col min="14342" max="14342" width="10.85546875" style="698" customWidth="1"/>
    <col min="14343" max="14343" width="11" style="698" customWidth="1"/>
    <col min="14344" max="14344" width="11.140625" style="698" customWidth="1"/>
    <col min="14345" max="14345" width="10.7109375" style="698" customWidth="1"/>
    <col min="14346" max="14592" width="8.85546875" style="698"/>
    <col min="14593" max="14593" width="5.85546875" style="698" customWidth="1"/>
    <col min="14594" max="14594" width="6.140625" style="698" customWidth="1"/>
    <col min="14595" max="14595" width="11.42578125" style="698" customWidth="1"/>
    <col min="14596" max="14596" width="15.85546875" style="698" customWidth="1"/>
    <col min="14597" max="14597" width="11.28515625" style="698" customWidth="1"/>
    <col min="14598" max="14598" width="10.85546875" style="698" customWidth="1"/>
    <col min="14599" max="14599" width="11" style="698" customWidth="1"/>
    <col min="14600" max="14600" width="11.140625" style="698" customWidth="1"/>
    <col min="14601" max="14601" width="10.7109375" style="698" customWidth="1"/>
    <col min="14602" max="14848" width="8.85546875" style="698"/>
    <col min="14849" max="14849" width="5.85546875" style="698" customWidth="1"/>
    <col min="14850" max="14850" width="6.140625" style="698" customWidth="1"/>
    <col min="14851" max="14851" width="11.42578125" style="698" customWidth="1"/>
    <col min="14852" max="14852" width="15.85546875" style="698" customWidth="1"/>
    <col min="14853" max="14853" width="11.28515625" style="698" customWidth="1"/>
    <col min="14854" max="14854" width="10.85546875" style="698" customWidth="1"/>
    <col min="14855" max="14855" width="11" style="698" customWidth="1"/>
    <col min="14856" max="14856" width="11.140625" style="698" customWidth="1"/>
    <col min="14857" max="14857" width="10.7109375" style="698" customWidth="1"/>
    <col min="14858" max="15104" width="8.85546875" style="698"/>
    <col min="15105" max="15105" width="5.85546875" style="698" customWidth="1"/>
    <col min="15106" max="15106" width="6.140625" style="698" customWidth="1"/>
    <col min="15107" max="15107" width="11.42578125" style="698" customWidth="1"/>
    <col min="15108" max="15108" width="15.85546875" style="698" customWidth="1"/>
    <col min="15109" max="15109" width="11.28515625" style="698" customWidth="1"/>
    <col min="15110" max="15110" width="10.85546875" style="698" customWidth="1"/>
    <col min="15111" max="15111" width="11" style="698" customWidth="1"/>
    <col min="15112" max="15112" width="11.140625" style="698" customWidth="1"/>
    <col min="15113" max="15113" width="10.7109375" style="698" customWidth="1"/>
    <col min="15114" max="15360" width="8.85546875" style="698"/>
    <col min="15361" max="15361" width="5.85546875" style="698" customWidth="1"/>
    <col min="15362" max="15362" width="6.140625" style="698" customWidth="1"/>
    <col min="15363" max="15363" width="11.42578125" style="698" customWidth="1"/>
    <col min="15364" max="15364" width="15.85546875" style="698" customWidth="1"/>
    <col min="15365" max="15365" width="11.28515625" style="698" customWidth="1"/>
    <col min="15366" max="15366" width="10.85546875" style="698" customWidth="1"/>
    <col min="15367" max="15367" width="11" style="698" customWidth="1"/>
    <col min="15368" max="15368" width="11.140625" style="698" customWidth="1"/>
    <col min="15369" max="15369" width="10.7109375" style="698" customWidth="1"/>
    <col min="15370" max="15616" width="8.85546875" style="698"/>
    <col min="15617" max="15617" width="5.85546875" style="698" customWidth="1"/>
    <col min="15618" max="15618" width="6.140625" style="698" customWidth="1"/>
    <col min="15619" max="15619" width="11.42578125" style="698" customWidth="1"/>
    <col min="15620" max="15620" width="15.85546875" style="698" customWidth="1"/>
    <col min="15621" max="15621" width="11.28515625" style="698" customWidth="1"/>
    <col min="15622" max="15622" width="10.85546875" style="698" customWidth="1"/>
    <col min="15623" max="15623" width="11" style="698" customWidth="1"/>
    <col min="15624" max="15624" width="11.140625" style="698" customWidth="1"/>
    <col min="15625" max="15625" width="10.7109375" style="698" customWidth="1"/>
    <col min="15626" max="15872" width="8.85546875" style="698"/>
    <col min="15873" max="15873" width="5.85546875" style="698" customWidth="1"/>
    <col min="15874" max="15874" width="6.140625" style="698" customWidth="1"/>
    <col min="15875" max="15875" width="11.42578125" style="698" customWidth="1"/>
    <col min="15876" max="15876" width="15.85546875" style="698" customWidth="1"/>
    <col min="15877" max="15877" width="11.28515625" style="698" customWidth="1"/>
    <col min="15878" max="15878" width="10.85546875" style="698" customWidth="1"/>
    <col min="15879" max="15879" width="11" style="698" customWidth="1"/>
    <col min="15880" max="15880" width="11.140625" style="698" customWidth="1"/>
    <col min="15881" max="15881" width="10.7109375" style="698" customWidth="1"/>
    <col min="15882" max="16128" width="8.85546875" style="698"/>
    <col min="16129" max="16129" width="5.85546875" style="698" customWidth="1"/>
    <col min="16130" max="16130" width="6.140625" style="698" customWidth="1"/>
    <col min="16131" max="16131" width="11.42578125" style="698" customWidth="1"/>
    <col min="16132" max="16132" width="15.85546875" style="698" customWidth="1"/>
    <col min="16133" max="16133" width="11.28515625" style="698" customWidth="1"/>
    <col min="16134" max="16134" width="10.85546875" style="698" customWidth="1"/>
    <col min="16135" max="16135" width="11" style="698" customWidth="1"/>
    <col min="16136" max="16136" width="11.140625" style="698" customWidth="1"/>
    <col min="16137" max="16137" width="10.7109375" style="698" customWidth="1"/>
    <col min="16138" max="16384" width="8.85546875" style="698"/>
  </cols>
  <sheetData>
    <row r="1" spans="1:9" ht="13.5" thickTop="1">
      <c r="A1" s="1184" t="s">
        <v>599</v>
      </c>
      <c r="B1" s="1185"/>
      <c r="C1" s="968" t="str">
        <f>CONCATENATE(cislostavby," ",nazevstavby)</f>
        <v>STL1807301 OPRAVA OBJEKTU NÁDRAŽNÍ 4</v>
      </c>
      <c r="D1" s="969"/>
      <c r="E1" s="970"/>
      <c r="F1" s="969"/>
      <c r="G1" s="422" t="s">
        <v>1447</v>
      </c>
      <c r="H1" s="971" t="s">
        <v>1448</v>
      </c>
      <c r="I1" s="972"/>
    </row>
    <row r="2" spans="1:9" ht="13.5" thickBot="1">
      <c r="A2" s="1186" t="s">
        <v>600</v>
      </c>
      <c r="B2" s="1187"/>
      <c r="C2" s="973" t="str">
        <f>CONCATENATE(cisloobjektu," ",nazevobjektu)</f>
        <v>SO 01.BP BOURACÍ PRÁCE</v>
      </c>
      <c r="D2" s="974"/>
      <c r="E2" s="975"/>
      <c r="F2" s="974"/>
      <c r="G2" s="1188" t="s">
        <v>3052</v>
      </c>
      <c r="H2" s="1189"/>
      <c r="I2" s="1190"/>
    </row>
    <row r="3" spans="1:9" ht="13.5" thickTop="1">
      <c r="A3" s="949"/>
      <c r="B3" s="949"/>
      <c r="C3" s="949"/>
      <c r="D3" s="949"/>
      <c r="E3" s="949"/>
      <c r="F3" s="938"/>
      <c r="G3" s="949"/>
      <c r="H3" s="949"/>
      <c r="I3" s="949"/>
    </row>
    <row r="4" spans="1:9" ht="19.5" customHeight="1">
      <c r="A4" s="976" t="s">
        <v>601</v>
      </c>
      <c r="B4" s="977"/>
      <c r="C4" s="977"/>
      <c r="D4" s="977"/>
      <c r="E4" s="978"/>
      <c r="F4" s="977"/>
      <c r="G4" s="977"/>
      <c r="H4" s="977"/>
      <c r="I4" s="977"/>
    </row>
    <row r="5" spans="1:9" ht="13.5" thickBot="1">
      <c r="A5" s="949"/>
      <c r="B5" s="949"/>
      <c r="C5" s="949"/>
      <c r="D5" s="949"/>
      <c r="E5" s="949"/>
      <c r="F5" s="949"/>
      <c r="G5" s="949"/>
      <c r="H5" s="949"/>
      <c r="I5" s="949"/>
    </row>
    <row r="6" spans="1:9" s="714" customFormat="1" ht="13.5" thickBot="1">
      <c r="A6" s="979"/>
      <c r="B6" s="980" t="s">
        <v>602</v>
      </c>
      <c r="C6" s="980"/>
      <c r="D6" s="981"/>
      <c r="E6" s="982" t="s">
        <v>41</v>
      </c>
      <c r="F6" s="983" t="s">
        <v>42</v>
      </c>
      <c r="G6" s="983" t="s">
        <v>94</v>
      </c>
      <c r="H6" s="983" t="s">
        <v>96</v>
      </c>
      <c r="I6" s="984" t="s">
        <v>582</v>
      </c>
    </row>
    <row r="7" spans="1:9" s="714" customFormat="1">
      <c r="A7" s="985" t="str">
        <f>[1]Položky!B7</f>
        <v>1</v>
      </c>
      <c r="B7" s="986" t="str">
        <f>[1]Položky!C7</f>
        <v>Zemní práce</v>
      </c>
      <c r="C7" s="938"/>
      <c r="D7" s="987"/>
      <c r="E7" s="988">
        <f>'BP - Položky'!G18</f>
        <v>0</v>
      </c>
      <c r="F7" s="989">
        <f>[1]Položky!BB18</f>
        <v>0</v>
      </c>
      <c r="G7" s="989">
        <f>[1]Položky!BC18</f>
        <v>0</v>
      </c>
      <c r="H7" s="989">
        <f>[1]Položky!BD18</f>
        <v>0</v>
      </c>
      <c r="I7" s="990">
        <f>[1]Položky!BE18</f>
        <v>0</v>
      </c>
    </row>
    <row r="8" spans="1:9" s="714" customFormat="1">
      <c r="A8" s="985" t="str">
        <f>[1]Položky!B19</f>
        <v>63</v>
      </c>
      <c r="B8" s="986" t="str">
        <f>[1]Položky!C19</f>
        <v>Podlahy a podlahové konstrukce</v>
      </c>
      <c r="C8" s="938"/>
      <c r="D8" s="987"/>
      <c r="E8" s="988">
        <f>'BP - Položky'!G32</f>
        <v>0</v>
      </c>
      <c r="F8" s="989">
        <f>[1]Položky!BB32</f>
        <v>0</v>
      </c>
      <c r="G8" s="989">
        <f>[1]Položky!BC32</f>
        <v>0</v>
      </c>
      <c r="H8" s="989">
        <f>[1]Položky!BD32</f>
        <v>0</v>
      </c>
      <c r="I8" s="990">
        <f>[1]Položky!BE32</f>
        <v>0</v>
      </c>
    </row>
    <row r="9" spans="1:9" s="714" customFormat="1">
      <c r="A9" s="985" t="str">
        <f>[1]Položky!B33</f>
        <v>9</v>
      </c>
      <c r="B9" s="986" t="str">
        <f>[1]Položky!C33</f>
        <v>Ostatní konstrukce, bourání</v>
      </c>
      <c r="C9" s="938"/>
      <c r="D9" s="987"/>
      <c r="E9" s="988">
        <f>'BP - Položky'!G38</f>
        <v>0</v>
      </c>
      <c r="F9" s="989">
        <f>[1]Položky!BB38</f>
        <v>0</v>
      </c>
      <c r="G9" s="989">
        <f>[1]Položky!BC38</f>
        <v>0</v>
      </c>
      <c r="H9" s="989">
        <f>[1]Položky!BD38</f>
        <v>0</v>
      </c>
      <c r="I9" s="990">
        <f>[1]Položky!BE38</f>
        <v>0</v>
      </c>
    </row>
    <row r="10" spans="1:9" s="714" customFormat="1">
      <c r="A10" s="985" t="str">
        <f>[1]Položky!B39</f>
        <v>94</v>
      </c>
      <c r="B10" s="986" t="str">
        <f>[1]Položky!C39</f>
        <v>Lešení a stavební výtahy</v>
      </c>
      <c r="C10" s="938"/>
      <c r="D10" s="987"/>
      <c r="E10" s="988">
        <f>'BP - Položky'!G44</f>
        <v>0</v>
      </c>
      <c r="F10" s="989">
        <f>[1]Položky!BB44</f>
        <v>0</v>
      </c>
      <c r="G10" s="989">
        <f>[1]Položky!BC44</f>
        <v>0</v>
      </c>
      <c r="H10" s="989">
        <f>[1]Položky!BD44</f>
        <v>0</v>
      </c>
      <c r="I10" s="990">
        <f>[1]Položky!BE44</f>
        <v>0</v>
      </c>
    </row>
    <row r="11" spans="1:9" s="714" customFormat="1">
      <c r="A11" s="985" t="str">
        <f>[1]Položky!B45</f>
        <v>95</v>
      </c>
      <c r="B11" s="986" t="str">
        <f>[1]Položky!C45</f>
        <v>Dokončovací konstrukce na pozemních stavbách</v>
      </c>
      <c r="C11" s="938"/>
      <c r="D11" s="987"/>
      <c r="E11" s="988">
        <f>'BP - Položky'!G47</f>
        <v>0</v>
      </c>
      <c r="F11" s="989">
        <f>[1]Položky!BB47</f>
        <v>0</v>
      </c>
      <c r="G11" s="989">
        <f>[1]Položky!BC47</f>
        <v>0</v>
      </c>
      <c r="H11" s="989">
        <f>[1]Položky!BD47</f>
        <v>0</v>
      </c>
      <c r="I11" s="990">
        <f>[1]Položky!BE47</f>
        <v>0</v>
      </c>
    </row>
    <row r="12" spans="1:9" s="714" customFormat="1">
      <c r="A12" s="985" t="str">
        <f>[1]Položky!B48</f>
        <v>96</v>
      </c>
      <c r="B12" s="986" t="str">
        <f>[1]Položky!C48</f>
        <v>Bourání konstrukcí</v>
      </c>
      <c r="C12" s="938"/>
      <c r="D12" s="987"/>
      <c r="E12" s="988">
        <f>'BP - Položky'!G305-I12</f>
        <v>0</v>
      </c>
      <c r="F12" s="989">
        <f>[1]Položky!BB305</f>
        <v>0</v>
      </c>
      <c r="G12" s="989">
        <f>[1]Položky!BC305</f>
        <v>0</v>
      </c>
      <c r="H12" s="989">
        <f>[1]Položky!BD305</f>
        <v>0</v>
      </c>
      <c r="I12" s="990">
        <f>'BP - Položky'!G302</f>
        <v>0</v>
      </c>
    </row>
    <row r="13" spans="1:9" s="714" customFormat="1">
      <c r="A13" s="985" t="str">
        <f>[1]Položky!B306</f>
        <v>97</v>
      </c>
      <c r="B13" s="986" t="str">
        <f>[1]Položky!C306</f>
        <v>Prorážení otvorů</v>
      </c>
      <c r="C13" s="938"/>
      <c r="D13" s="987"/>
      <c r="E13" s="988">
        <f>'BP - Položky'!G335</f>
        <v>0</v>
      </c>
      <c r="F13" s="989">
        <f>[1]Položky!BB335</f>
        <v>0</v>
      </c>
      <c r="G13" s="989">
        <f>[1]Položky!BC335</f>
        <v>0</v>
      </c>
      <c r="H13" s="989">
        <f>[1]Položky!BD335</f>
        <v>0</v>
      </c>
      <c r="I13" s="990">
        <f>[1]Položky!BE335</f>
        <v>0</v>
      </c>
    </row>
    <row r="14" spans="1:9" s="714" customFormat="1">
      <c r="A14" s="985" t="str">
        <f>[1]Položky!B336</f>
        <v>99</v>
      </c>
      <c r="B14" s="986" t="str">
        <f>[1]Položky!C336</f>
        <v>Staveništní přesun hmot</v>
      </c>
      <c r="C14" s="938"/>
      <c r="D14" s="987"/>
      <c r="E14" s="988">
        <f>'BP - Položky'!G338</f>
        <v>0</v>
      </c>
      <c r="F14" s="989">
        <f>[1]Položky!BB338</f>
        <v>0</v>
      </c>
      <c r="G14" s="989">
        <f>[1]Položky!BC338</f>
        <v>0</v>
      </c>
      <c r="H14" s="989">
        <f>[1]Položky!BD338</f>
        <v>0</v>
      </c>
      <c r="I14" s="990">
        <f>[1]Položky!BE338</f>
        <v>0</v>
      </c>
    </row>
    <row r="15" spans="1:9" s="714" customFormat="1">
      <c r="A15" s="985" t="str">
        <f>[1]Položky!B339</f>
        <v>712</v>
      </c>
      <c r="B15" s="986" t="str">
        <f>[1]Položky!C339</f>
        <v>Živičné krytiny</v>
      </c>
      <c r="C15" s="938"/>
      <c r="D15" s="987"/>
      <c r="E15" s="988">
        <f>[1]Položky!BA354</f>
        <v>0</v>
      </c>
      <c r="F15" s="989">
        <f>'BP - Položky'!G354</f>
        <v>0</v>
      </c>
      <c r="G15" s="989">
        <f>[1]Položky!BC354</f>
        <v>0</v>
      </c>
      <c r="H15" s="989">
        <f>[1]Položky!BD354</f>
        <v>0</v>
      </c>
      <c r="I15" s="990">
        <f>[1]Položky!BE354</f>
        <v>0</v>
      </c>
    </row>
    <row r="16" spans="1:9" s="714" customFormat="1">
      <c r="A16" s="985" t="str">
        <f>[1]Položky!B355</f>
        <v>713</v>
      </c>
      <c r="B16" s="986" t="str">
        <f>[1]Položky!C355</f>
        <v>Izolace tepelné</v>
      </c>
      <c r="C16" s="938"/>
      <c r="D16" s="987"/>
      <c r="E16" s="988">
        <f>[1]Položky!BA367</f>
        <v>0</v>
      </c>
      <c r="F16" s="989">
        <f>'BP - Položky'!G367</f>
        <v>0</v>
      </c>
      <c r="G16" s="989">
        <f>[1]Položky!BC367</f>
        <v>0</v>
      </c>
      <c r="H16" s="989">
        <f>[1]Položky!BD367</f>
        <v>0</v>
      </c>
      <c r="I16" s="990">
        <f>[1]Položky!BE367</f>
        <v>0</v>
      </c>
    </row>
    <row r="17" spans="1:57" s="714" customFormat="1">
      <c r="A17" s="985" t="str">
        <f>[1]Položky!B368</f>
        <v>725</v>
      </c>
      <c r="B17" s="986" t="str">
        <f>[1]Položky!C368</f>
        <v>Zařizovací předměty</v>
      </c>
      <c r="C17" s="938"/>
      <c r="D17" s="987"/>
      <c r="E17" s="988">
        <f>[1]Položky!BA373</f>
        <v>0</v>
      </c>
      <c r="F17" s="989">
        <f>'BP - Položky'!G373</f>
        <v>0</v>
      </c>
      <c r="G17" s="989">
        <f>[1]Položky!BC373</f>
        <v>0</v>
      </c>
      <c r="H17" s="989">
        <f>[1]Položky!BD373</f>
        <v>0</v>
      </c>
      <c r="I17" s="990">
        <f>[1]Položky!BE373</f>
        <v>0</v>
      </c>
    </row>
    <row r="18" spans="1:57" s="714" customFormat="1">
      <c r="A18" s="985" t="str">
        <f>[1]Položky!B374</f>
        <v>762</v>
      </c>
      <c r="B18" s="986" t="str">
        <f>[1]Položky!C374</f>
        <v>Konstrukce tesařské</v>
      </c>
      <c r="C18" s="938"/>
      <c r="D18" s="987"/>
      <c r="E18" s="988">
        <f>[1]Položky!BA390</f>
        <v>0</v>
      </c>
      <c r="F18" s="989">
        <f>'BP - Položky'!G390</f>
        <v>0</v>
      </c>
      <c r="G18" s="989">
        <f>[1]Položky!BC390</f>
        <v>0</v>
      </c>
      <c r="H18" s="989">
        <f>[1]Položky!BD390</f>
        <v>0</v>
      </c>
      <c r="I18" s="990">
        <f>[1]Položky!BE390</f>
        <v>0</v>
      </c>
    </row>
    <row r="19" spans="1:57" s="714" customFormat="1">
      <c r="A19" s="985" t="str">
        <f>[1]Položky!B391</f>
        <v>763</v>
      </c>
      <c r="B19" s="986" t="str">
        <f>[1]Položky!C391</f>
        <v>Dřevostavby</v>
      </c>
      <c r="C19" s="938"/>
      <c r="D19" s="987"/>
      <c r="E19" s="988">
        <f>[1]Položky!BA397</f>
        <v>0</v>
      </c>
      <c r="F19" s="989">
        <f>'BP - Položky'!G397</f>
        <v>0</v>
      </c>
      <c r="G19" s="989">
        <f>[1]Položky!BC397</f>
        <v>0</v>
      </c>
      <c r="H19" s="989">
        <f>[1]Položky!BD397</f>
        <v>0</v>
      </c>
      <c r="I19" s="990">
        <f>[1]Položky!BE397</f>
        <v>0</v>
      </c>
    </row>
    <row r="20" spans="1:57" s="714" customFormat="1">
      <c r="A20" s="985" t="str">
        <f>[1]Položky!B398</f>
        <v>764</v>
      </c>
      <c r="B20" s="986" t="str">
        <f>[1]Položky!C398</f>
        <v>Konstrukce klempířské</v>
      </c>
      <c r="C20" s="938"/>
      <c r="D20" s="987"/>
      <c r="E20" s="988">
        <f>[1]Položky!BA412</f>
        <v>0</v>
      </c>
      <c r="F20" s="989">
        <f>'BP - Položky'!G412</f>
        <v>0</v>
      </c>
      <c r="G20" s="989">
        <f>[1]Položky!BC412</f>
        <v>0</v>
      </c>
      <c r="H20" s="989">
        <f>[1]Položky!BD412</f>
        <v>0</v>
      </c>
      <c r="I20" s="990">
        <f>[1]Položky!BE412</f>
        <v>0</v>
      </c>
    </row>
    <row r="21" spans="1:57" s="714" customFormat="1">
      <c r="A21" s="985" t="str">
        <f>[1]Položky!B413</f>
        <v>766</v>
      </c>
      <c r="B21" s="986" t="str">
        <f>[1]Položky!C413</f>
        <v>Konstrukce truhlářské</v>
      </c>
      <c r="C21" s="938"/>
      <c r="D21" s="987"/>
      <c r="E21" s="988">
        <f>[1]Položky!BA419</f>
        <v>0</v>
      </c>
      <c r="F21" s="989">
        <f>'BP - Položky'!G419</f>
        <v>0</v>
      </c>
      <c r="G21" s="989">
        <f>[1]Položky!BC419</f>
        <v>0</v>
      </c>
      <c r="H21" s="989">
        <f>[1]Položky!BD419</f>
        <v>0</v>
      </c>
      <c r="I21" s="990">
        <f>[1]Položky!BE419</f>
        <v>0</v>
      </c>
    </row>
    <row r="22" spans="1:57" s="714" customFormat="1">
      <c r="A22" s="985" t="str">
        <f>[1]Položky!B420</f>
        <v>767</v>
      </c>
      <c r="B22" s="986" t="str">
        <f>[1]Položky!C420</f>
        <v>Konstrukce zámečnické</v>
      </c>
      <c r="C22" s="938"/>
      <c r="D22" s="987"/>
      <c r="E22" s="988">
        <f>[1]Položky!BA461</f>
        <v>0</v>
      </c>
      <c r="F22" s="989">
        <f>'BP - Položky'!G461</f>
        <v>0</v>
      </c>
      <c r="G22" s="989">
        <f>[1]Položky!BC461</f>
        <v>0</v>
      </c>
      <c r="H22" s="989">
        <f>[1]Položky!BD461</f>
        <v>0</v>
      </c>
      <c r="I22" s="990">
        <f>[1]Položky!BE461</f>
        <v>0</v>
      </c>
    </row>
    <row r="23" spans="1:57" s="714" customFormat="1">
      <c r="A23" s="985" t="str">
        <f>[1]Položky!B462</f>
        <v>775</v>
      </c>
      <c r="B23" s="986" t="str">
        <f>[1]Položky!C462</f>
        <v>Podlahy vlysové a parketové</v>
      </c>
      <c r="C23" s="938"/>
      <c r="D23" s="987"/>
      <c r="E23" s="988">
        <f>[1]Položky!BA467</f>
        <v>0</v>
      </c>
      <c r="F23" s="989">
        <f>'BP - Položky'!G467</f>
        <v>0</v>
      </c>
      <c r="G23" s="989">
        <f>[1]Položky!BC467</f>
        <v>0</v>
      </c>
      <c r="H23" s="989">
        <f>[1]Položky!BD467</f>
        <v>0</v>
      </c>
      <c r="I23" s="990">
        <f>[1]Položky!BE467</f>
        <v>0</v>
      </c>
    </row>
    <row r="24" spans="1:57" s="714" customFormat="1">
      <c r="A24" s="985" t="str">
        <f>[1]Položky!B468</f>
        <v>776</v>
      </c>
      <c r="B24" s="986" t="str">
        <f>[1]Položky!C468</f>
        <v>Podlahy povlakové</v>
      </c>
      <c r="C24" s="938"/>
      <c r="D24" s="987"/>
      <c r="E24" s="988">
        <f>[1]Položky!BA472</f>
        <v>0</v>
      </c>
      <c r="F24" s="989">
        <f>'BP - Položky'!G472</f>
        <v>0</v>
      </c>
      <c r="G24" s="989">
        <f>[1]Položky!BC472</f>
        <v>0</v>
      </c>
      <c r="H24" s="989">
        <f>[1]Položky!BD472</f>
        <v>0</v>
      </c>
      <c r="I24" s="990">
        <f>[1]Položky!BE472</f>
        <v>0</v>
      </c>
    </row>
    <row r="25" spans="1:57" s="714" customFormat="1">
      <c r="A25" s="985" t="str">
        <f>[1]Položky!B473</f>
        <v>M33</v>
      </c>
      <c r="B25" s="986" t="str">
        <f>[1]Položky!C473</f>
        <v>Montáže dopravních zařízení a vah-výtahy</v>
      </c>
      <c r="C25" s="938"/>
      <c r="D25" s="987"/>
      <c r="E25" s="988">
        <f>[1]Položky!BA475</f>
        <v>0</v>
      </c>
      <c r="F25" s="989">
        <f>[1]Položky!BB475</f>
        <v>0</v>
      </c>
      <c r="G25" s="989">
        <f>[1]Položky!BC475</f>
        <v>0</v>
      </c>
      <c r="H25" s="989">
        <f>'BP - Položky'!G475</f>
        <v>0</v>
      </c>
      <c r="I25" s="990">
        <f>[1]Položky!BE475</f>
        <v>0</v>
      </c>
    </row>
    <row r="26" spans="1:57" s="714" customFormat="1" ht="13.5" thickBot="1">
      <c r="A26" s="985" t="str">
        <f>[1]Položky!B476</f>
        <v>D96</v>
      </c>
      <c r="B26" s="986" t="str">
        <f>[1]Položky!C476</f>
        <v>Přesuny suti a vybouraných hmot</v>
      </c>
      <c r="C26" s="938"/>
      <c r="D26" s="987"/>
      <c r="E26" s="988">
        <f>'BP - Položky'!G484</f>
        <v>0</v>
      </c>
      <c r="F26" s="989">
        <f>[1]Položky!BB484</f>
        <v>0</v>
      </c>
      <c r="G26" s="989">
        <f>[1]Položky!BC484</f>
        <v>0</v>
      </c>
      <c r="H26" s="989">
        <f>[1]Položky!BD484</f>
        <v>0</v>
      </c>
      <c r="I26" s="990">
        <f>[1]Položky!BE484</f>
        <v>0</v>
      </c>
    </row>
    <row r="27" spans="1:57" s="997" customFormat="1" ht="13.5" thickBot="1">
      <c r="A27" s="991"/>
      <c r="B27" s="992" t="s">
        <v>606</v>
      </c>
      <c r="C27" s="992"/>
      <c r="D27" s="993"/>
      <c r="E27" s="994">
        <f>SUM(E7:E26)</f>
        <v>0</v>
      </c>
      <c r="F27" s="995">
        <f>SUM(F7:F26)</f>
        <v>0</v>
      </c>
      <c r="G27" s="995">
        <f>SUM(G7:G26)</f>
        <v>0</v>
      </c>
      <c r="H27" s="995">
        <f>SUM(H7:H26)</f>
        <v>0</v>
      </c>
      <c r="I27" s="996">
        <f>SUM(I7:I26)</f>
        <v>0</v>
      </c>
    </row>
    <row r="28" spans="1:57">
      <c r="A28" s="938"/>
      <c r="B28" s="938"/>
      <c r="C28" s="938"/>
      <c r="D28" s="938"/>
      <c r="E28" s="938"/>
      <c r="F28" s="938"/>
      <c r="G28" s="938"/>
      <c r="H28" s="938"/>
      <c r="I28" s="938"/>
    </row>
    <row r="29" spans="1:57" ht="19.5" customHeight="1">
      <c r="A29" s="977" t="s">
        <v>607</v>
      </c>
      <c r="B29" s="977"/>
      <c r="C29" s="977"/>
      <c r="D29" s="977"/>
      <c r="E29" s="977"/>
      <c r="F29" s="977"/>
      <c r="G29" s="998"/>
      <c r="H29" s="977"/>
      <c r="I29" s="977"/>
      <c r="BA29" s="913"/>
      <c r="BB29" s="913"/>
      <c r="BC29" s="913"/>
      <c r="BD29" s="913"/>
      <c r="BE29" s="913"/>
    </row>
    <row r="30" spans="1:57" ht="13.5" thickBot="1">
      <c r="A30" s="949"/>
      <c r="B30" s="949"/>
      <c r="C30" s="949"/>
      <c r="D30" s="949"/>
      <c r="E30" s="949"/>
      <c r="F30" s="949"/>
      <c r="G30" s="949"/>
      <c r="H30" s="949"/>
      <c r="I30" s="949"/>
    </row>
    <row r="31" spans="1:57">
      <c r="A31" s="943" t="s">
        <v>608</v>
      </c>
      <c r="B31" s="944"/>
      <c r="C31" s="944"/>
      <c r="D31" s="999"/>
      <c r="E31" s="1000" t="s">
        <v>609</v>
      </c>
      <c r="F31" s="1001" t="s">
        <v>50</v>
      </c>
      <c r="G31" s="1002" t="s">
        <v>610</v>
      </c>
      <c r="H31" s="1003"/>
      <c r="I31" s="1004" t="s">
        <v>609</v>
      </c>
    </row>
    <row r="32" spans="1:57">
      <c r="A32" s="936" t="s">
        <v>1449</v>
      </c>
      <c r="B32" s="927"/>
      <c r="C32" s="927"/>
      <c r="D32" s="1005"/>
      <c r="E32" s="1006">
        <v>0</v>
      </c>
      <c r="F32" s="1007">
        <v>5</v>
      </c>
      <c r="G32" s="1008">
        <f t="shared" ref="G32:G39" si="0">CHOOSE(BA32+1,HSV+PSV,HSV+PSV+Mont,HSV+PSV+Dodavka+Mont,HSV,PSV,Mont,Dodavka,Mont+Dodavka,0)</f>
        <v>0</v>
      </c>
      <c r="H32" s="1009"/>
      <c r="I32" s="1010">
        <f t="shared" ref="I32:I39" si="1">E32+F32*G32/100</f>
        <v>0</v>
      </c>
      <c r="BA32" s="698">
        <v>0</v>
      </c>
    </row>
    <row r="33" spans="1:53">
      <c r="A33" s="936" t="s">
        <v>1450</v>
      </c>
      <c r="B33" s="927"/>
      <c r="C33" s="927"/>
      <c r="D33" s="1005"/>
      <c r="E33" s="1006">
        <v>0</v>
      </c>
      <c r="F33" s="1007">
        <v>0</v>
      </c>
      <c r="G33" s="1008">
        <f t="shared" si="0"/>
        <v>0</v>
      </c>
      <c r="H33" s="1009"/>
      <c r="I33" s="1010">
        <f t="shared" si="1"/>
        <v>0</v>
      </c>
      <c r="BA33" s="698">
        <v>0</v>
      </c>
    </row>
    <row r="34" spans="1:53">
      <c r="A34" s="936" t="s">
        <v>1451</v>
      </c>
      <c r="B34" s="927"/>
      <c r="C34" s="927"/>
      <c r="D34" s="1005"/>
      <c r="E34" s="1006">
        <v>0</v>
      </c>
      <c r="F34" s="1007">
        <v>0</v>
      </c>
      <c r="G34" s="1008">
        <f t="shared" si="0"/>
        <v>0</v>
      </c>
      <c r="H34" s="1009"/>
      <c r="I34" s="1010">
        <f t="shared" si="1"/>
        <v>0</v>
      </c>
      <c r="BA34" s="698">
        <v>0</v>
      </c>
    </row>
    <row r="35" spans="1:53">
      <c r="A35" s="936" t="s">
        <v>611</v>
      </c>
      <c r="B35" s="927"/>
      <c r="C35" s="927"/>
      <c r="D35" s="1005"/>
      <c r="E35" s="1006">
        <v>0</v>
      </c>
      <c r="F35" s="1007">
        <v>0</v>
      </c>
      <c r="G35" s="1008">
        <f t="shared" si="0"/>
        <v>0</v>
      </c>
      <c r="H35" s="1009"/>
      <c r="I35" s="1010">
        <f t="shared" si="1"/>
        <v>0</v>
      </c>
      <c r="BA35" s="698">
        <v>0</v>
      </c>
    </row>
    <row r="36" spans="1:53">
      <c r="A36" s="936" t="s">
        <v>612</v>
      </c>
      <c r="B36" s="927"/>
      <c r="C36" s="927"/>
      <c r="D36" s="1005"/>
      <c r="E36" s="1006">
        <v>0</v>
      </c>
      <c r="F36" s="1007">
        <v>2.5</v>
      </c>
      <c r="G36" s="1008">
        <f t="shared" si="0"/>
        <v>0</v>
      </c>
      <c r="H36" s="1009"/>
      <c r="I36" s="1010">
        <f t="shared" si="1"/>
        <v>0</v>
      </c>
      <c r="BA36" s="698">
        <v>1</v>
      </c>
    </row>
    <row r="37" spans="1:53">
      <c r="A37" s="936" t="s">
        <v>1452</v>
      </c>
      <c r="B37" s="927"/>
      <c r="C37" s="927"/>
      <c r="D37" s="1005"/>
      <c r="E37" s="1006">
        <v>0</v>
      </c>
      <c r="F37" s="1007">
        <v>0</v>
      </c>
      <c r="G37" s="1008">
        <f t="shared" si="0"/>
        <v>0</v>
      </c>
      <c r="H37" s="1009"/>
      <c r="I37" s="1010">
        <f t="shared" si="1"/>
        <v>0</v>
      </c>
      <c r="BA37" s="698">
        <v>1</v>
      </c>
    </row>
    <row r="38" spans="1:53">
      <c r="A38" s="936" t="s">
        <v>1453</v>
      </c>
      <c r="B38" s="927"/>
      <c r="C38" s="927"/>
      <c r="D38" s="1005"/>
      <c r="E38" s="1006">
        <v>0</v>
      </c>
      <c r="F38" s="1007">
        <v>0</v>
      </c>
      <c r="G38" s="1008">
        <f t="shared" si="0"/>
        <v>0</v>
      </c>
      <c r="H38" s="1009"/>
      <c r="I38" s="1010">
        <f t="shared" si="1"/>
        <v>0</v>
      </c>
      <c r="BA38" s="698">
        <v>2</v>
      </c>
    </row>
    <row r="39" spans="1:53">
      <c r="A39" s="936" t="s">
        <v>1454</v>
      </c>
      <c r="B39" s="927"/>
      <c r="C39" s="927"/>
      <c r="D39" s="1005"/>
      <c r="E39" s="1006">
        <v>0</v>
      </c>
      <c r="F39" s="1007">
        <v>0</v>
      </c>
      <c r="G39" s="1008">
        <f t="shared" si="0"/>
        <v>0</v>
      </c>
      <c r="H39" s="1009"/>
      <c r="I39" s="1010">
        <f t="shared" si="1"/>
        <v>0</v>
      </c>
      <c r="BA39" s="698">
        <v>2</v>
      </c>
    </row>
    <row r="40" spans="1:53" ht="13.5" thickBot="1">
      <c r="A40" s="1011"/>
      <c r="B40" s="1012" t="s">
        <v>613</v>
      </c>
      <c r="C40" s="1013"/>
      <c r="D40" s="1014"/>
      <c r="E40" s="1015"/>
      <c r="F40" s="1016"/>
      <c r="G40" s="1016"/>
      <c r="H40" s="1191">
        <f>SUM(I32:I39)</f>
        <v>0</v>
      </c>
      <c r="I40" s="1192"/>
    </row>
    <row r="42" spans="1:53">
      <c r="B42" s="997"/>
      <c r="F42" s="1017"/>
      <c r="G42" s="1018"/>
      <c r="H42" s="1018"/>
      <c r="I42" s="823"/>
    </row>
    <row r="43" spans="1:53">
      <c r="F43" s="1017"/>
      <c r="G43" s="1018"/>
      <c r="H43" s="1018"/>
      <c r="I43" s="823"/>
    </row>
    <row r="44" spans="1:53">
      <c r="F44" s="1017"/>
      <c r="G44" s="1018"/>
      <c r="H44" s="1018"/>
      <c r="I44" s="823"/>
    </row>
    <row r="45" spans="1:53">
      <c r="F45" s="1017"/>
      <c r="G45" s="1018"/>
      <c r="H45" s="1018"/>
      <c r="I45" s="823"/>
    </row>
    <row r="46" spans="1:53">
      <c r="F46" s="1017"/>
      <c r="G46" s="1018"/>
      <c r="H46" s="1018"/>
      <c r="I46" s="823"/>
    </row>
    <row r="47" spans="1:53">
      <c r="F47" s="1017"/>
      <c r="G47" s="1018"/>
      <c r="H47" s="1018"/>
      <c r="I47" s="823"/>
    </row>
    <row r="48" spans="1:53">
      <c r="F48" s="1017"/>
      <c r="G48" s="1018"/>
      <c r="H48" s="1018"/>
      <c r="I48" s="823"/>
    </row>
    <row r="49" spans="6:9">
      <c r="F49" s="1017"/>
      <c r="G49" s="1018"/>
      <c r="H49" s="1018"/>
      <c r="I49" s="823"/>
    </row>
    <row r="50" spans="6:9">
      <c r="F50" s="1017"/>
      <c r="G50" s="1018"/>
      <c r="H50" s="1018"/>
      <c r="I50" s="823"/>
    </row>
    <row r="51" spans="6:9">
      <c r="F51" s="1017"/>
      <c r="G51" s="1018"/>
      <c r="H51" s="1018"/>
      <c r="I51" s="823"/>
    </row>
    <row r="52" spans="6:9">
      <c r="F52" s="1017"/>
      <c r="G52" s="1018"/>
      <c r="H52" s="1018"/>
      <c r="I52" s="823"/>
    </row>
    <row r="53" spans="6:9">
      <c r="F53" s="1017"/>
      <c r="G53" s="1018"/>
      <c r="H53" s="1018"/>
      <c r="I53" s="823"/>
    </row>
    <row r="54" spans="6:9">
      <c r="F54" s="1017"/>
      <c r="G54" s="1018"/>
      <c r="H54" s="1018"/>
      <c r="I54" s="823"/>
    </row>
    <row r="55" spans="6:9">
      <c r="F55" s="1017"/>
      <c r="G55" s="1018"/>
      <c r="H55" s="1018"/>
      <c r="I55" s="823"/>
    </row>
    <row r="56" spans="6:9">
      <c r="F56" s="1017"/>
      <c r="G56" s="1018"/>
      <c r="H56" s="1018"/>
      <c r="I56" s="823"/>
    </row>
    <row r="57" spans="6:9">
      <c r="F57" s="1017"/>
      <c r="G57" s="1018"/>
      <c r="H57" s="1018"/>
      <c r="I57" s="823"/>
    </row>
    <row r="58" spans="6:9">
      <c r="F58" s="1017"/>
      <c r="G58" s="1018"/>
      <c r="H58" s="1018"/>
      <c r="I58" s="823"/>
    </row>
    <row r="59" spans="6:9">
      <c r="F59" s="1017"/>
      <c r="G59" s="1018"/>
      <c r="H59" s="1018"/>
      <c r="I59" s="823"/>
    </row>
    <row r="60" spans="6:9">
      <c r="F60" s="1017"/>
      <c r="G60" s="1018"/>
      <c r="H60" s="1018"/>
      <c r="I60" s="823"/>
    </row>
    <row r="61" spans="6:9">
      <c r="F61" s="1017"/>
      <c r="G61" s="1018"/>
      <c r="H61" s="1018"/>
      <c r="I61" s="823"/>
    </row>
    <row r="62" spans="6:9">
      <c r="F62" s="1017"/>
      <c r="G62" s="1018"/>
      <c r="H62" s="1018"/>
      <c r="I62" s="823"/>
    </row>
    <row r="63" spans="6:9">
      <c r="F63" s="1017"/>
      <c r="G63" s="1018"/>
      <c r="H63" s="1018"/>
      <c r="I63" s="823"/>
    </row>
    <row r="64" spans="6:9">
      <c r="F64" s="1017"/>
      <c r="G64" s="1018"/>
      <c r="H64" s="1018"/>
      <c r="I64" s="823"/>
    </row>
    <row r="65" spans="6:9">
      <c r="F65" s="1017"/>
      <c r="G65" s="1018"/>
      <c r="H65" s="1018"/>
      <c r="I65" s="823"/>
    </row>
    <row r="66" spans="6:9">
      <c r="F66" s="1017"/>
      <c r="G66" s="1018"/>
      <c r="H66" s="1018"/>
      <c r="I66" s="823"/>
    </row>
    <row r="67" spans="6:9">
      <c r="F67" s="1017"/>
      <c r="G67" s="1018"/>
      <c r="H67" s="1018"/>
      <c r="I67" s="823"/>
    </row>
    <row r="68" spans="6:9">
      <c r="F68" s="1017"/>
      <c r="G68" s="1018"/>
      <c r="H68" s="1018"/>
      <c r="I68" s="823"/>
    </row>
    <row r="69" spans="6:9">
      <c r="F69" s="1017"/>
      <c r="G69" s="1018"/>
      <c r="H69" s="1018"/>
      <c r="I69" s="823"/>
    </row>
    <row r="70" spans="6:9">
      <c r="F70" s="1017"/>
      <c r="G70" s="1018"/>
      <c r="H70" s="1018"/>
      <c r="I70" s="823"/>
    </row>
    <row r="71" spans="6:9">
      <c r="F71" s="1017"/>
      <c r="G71" s="1018"/>
      <c r="H71" s="1018"/>
      <c r="I71" s="823"/>
    </row>
    <row r="72" spans="6:9">
      <c r="F72" s="1017"/>
      <c r="G72" s="1018"/>
      <c r="H72" s="1018"/>
      <c r="I72" s="823"/>
    </row>
    <row r="73" spans="6:9">
      <c r="F73" s="1017"/>
      <c r="G73" s="1018"/>
      <c r="H73" s="1018"/>
      <c r="I73" s="823"/>
    </row>
    <row r="74" spans="6:9">
      <c r="F74" s="1017"/>
      <c r="G74" s="1018"/>
      <c r="H74" s="1018"/>
      <c r="I74" s="823"/>
    </row>
    <row r="75" spans="6:9">
      <c r="F75" s="1017"/>
      <c r="G75" s="1018"/>
      <c r="H75" s="1018"/>
      <c r="I75" s="823"/>
    </row>
    <row r="76" spans="6:9">
      <c r="F76" s="1017"/>
      <c r="G76" s="1018"/>
      <c r="H76" s="1018"/>
      <c r="I76" s="823"/>
    </row>
    <row r="77" spans="6:9">
      <c r="F77" s="1017"/>
      <c r="G77" s="1018"/>
      <c r="H77" s="1018"/>
      <c r="I77" s="823"/>
    </row>
    <row r="78" spans="6:9">
      <c r="F78" s="1017"/>
      <c r="G78" s="1018"/>
      <c r="H78" s="1018"/>
      <c r="I78" s="823"/>
    </row>
    <row r="79" spans="6:9">
      <c r="F79" s="1017"/>
      <c r="G79" s="1018"/>
      <c r="H79" s="1018"/>
      <c r="I79" s="823"/>
    </row>
    <row r="80" spans="6:9">
      <c r="F80" s="1017"/>
      <c r="G80" s="1018"/>
      <c r="H80" s="1018"/>
      <c r="I80" s="823"/>
    </row>
    <row r="81" spans="6:9">
      <c r="F81" s="1017"/>
      <c r="G81" s="1018"/>
      <c r="H81" s="1018"/>
      <c r="I81" s="823"/>
    </row>
    <row r="82" spans="6:9">
      <c r="F82" s="1017"/>
      <c r="G82" s="1018"/>
      <c r="H82" s="1018"/>
      <c r="I82" s="823"/>
    </row>
    <row r="83" spans="6:9">
      <c r="F83" s="1017"/>
      <c r="G83" s="1018"/>
      <c r="H83" s="1018"/>
      <c r="I83" s="823"/>
    </row>
    <row r="84" spans="6:9">
      <c r="F84" s="1017"/>
      <c r="G84" s="1018"/>
      <c r="H84" s="1018"/>
      <c r="I84" s="823"/>
    </row>
    <row r="85" spans="6:9">
      <c r="F85" s="1017"/>
      <c r="G85" s="1018"/>
      <c r="H85" s="1018"/>
      <c r="I85" s="823"/>
    </row>
    <row r="86" spans="6:9">
      <c r="F86" s="1017"/>
      <c r="G86" s="1018"/>
      <c r="H86" s="1018"/>
      <c r="I86" s="823"/>
    </row>
    <row r="87" spans="6:9">
      <c r="F87" s="1017"/>
      <c r="G87" s="1018"/>
      <c r="H87" s="1018"/>
      <c r="I87" s="823"/>
    </row>
    <row r="88" spans="6:9">
      <c r="F88" s="1017"/>
      <c r="G88" s="1018"/>
      <c r="H88" s="1018"/>
      <c r="I88" s="823"/>
    </row>
    <row r="89" spans="6:9">
      <c r="F89" s="1017"/>
      <c r="G89" s="1018"/>
      <c r="H89" s="1018"/>
      <c r="I89" s="823"/>
    </row>
    <row r="90" spans="6:9">
      <c r="F90" s="1017"/>
      <c r="G90" s="1018"/>
      <c r="H90" s="1018"/>
      <c r="I90" s="823"/>
    </row>
    <row r="91" spans="6:9">
      <c r="F91" s="1017"/>
      <c r="G91" s="1018"/>
      <c r="H91" s="1018"/>
      <c r="I91" s="823"/>
    </row>
  </sheetData>
  <sheetProtection password="DCC9" sheet="1" objects="1" scenarios="1" selectLockedCells="1"/>
  <mergeCells count="4">
    <mergeCell ref="A1:B1"/>
    <mergeCell ref="A2:B2"/>
    <mergeCell ref="G2:I2"/>
    <mergeCell ref="H40:I40"/>
  </mergeCells>
  <pageMargins left="0.59055118110236227" right="0.39370078740157483" top="0.59055118110236227" bottom="0.98425196850393704" header="0.19685039370078741" footer="0.51181102362204722"/>
  <pageSetup paperSize="9" scale="98" orientation="portrait" r:id="rId1"/>
  <headerFooter alignWithMargins="0">
    <oddFooter>&amp;L&amp;9Zpracováno programem &amp;"Arial CE,Tučné"BUILDpower,  © RTS, a.s.&amp;R&amp;"Arial,Obyčejné"Strana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Z557"/>
  <sheetViews>
    <sheetView showGridLines="0" showZeros="0" view="pageBreakPreview" zoomScale="115" zoomScaleNormal="100" zoomScaleSheetLayoutView="115" workbookViewId="0">
      <selection activeCell="F46" sqref="F46"/>
    </sheetView>
  </sheetViews>
  <sheetFormatPr defaultColWidth="9.140625" defaultRowHeight="12.75"/>
  <cols>
    <col min="1" max="1" width="4.42578125" style="1019" customWidth="1"/>
    <col min="2" max="2" width="11.5703125" style="1019" customWidth="1"/>
    <col min="3" max="3" width="40.42578125" style="1019" customWidth="1"/>
    <col min="4" max="4" width="5.5703125" style="1019" customWidth="1"/>
    <col min="5" max="5" width="8.5703125" style="1067" customWidth="1"/>
    <col min="6" max="6" width="9.85546875" style="1019" customWidth="1"/>
    <col min="7" max="7" width="13.85546875" style="1019" customWidth="1"/>
    <col min="8" max="11" width="9.140625" style="1019"/>
    <col min="12" max="12" width="75.42578125" style="1019" customWidth="1"/>
    <col min="13" max="13" width="45.28515625" style="1019" customWidth="1"/>
    <col min="14" max="256" width="9.140625" style="1019"/>
    <col min="257" max="257" width="4.42578125" style="1019" customWidth="1"/>
    <col min="258" max="258" width="11.5703125" style="1019" customWidth="1"/>
    <col min="259" max="259" width="40.42578125" style="1019" customWidth="1"/>
    <col min="260" max="260" width="5.5703125" style="1019" customWidth="1"/>
    <col min="261" max="261" width="8.5703125" style="1019" customWidth="1"/>
    <col min="262" max="262" width="9.85546875" style="1019" customWidth="1"/>
    <col min="263" max="263" width="13.85546875" style="1019" customWidth="1"/>
    <col min="264" max="267" width="9.140625" style="1019"/>
    <col min="268" max="268" width="75.42578125" style="1019" customWidth="1"/>
    <col min="269" max="269" width="45.28515625" style="1019" customWidth="1"/>
    <col min="270" max="512" width="9.140625" style="1019"/>
    <col min="513" max="513" width="4.42578125" style="1019" customWidth="1"/>
    <col min="514" max="514" width="11.5703125" style="1019" customWidth="1"/>
    <col min="515" max="515" width="40.42578125" style="1019" customWidth="1"/>
    <col min="516" max="516" width="5.5703125" style="1019" customWidth="1"/>
    <col min="517" max="517" width="8.5703125" style="1019" customWidth="1"/>
    <col min="518" max="518" width="9.85546875" style="1019" customWidth="1"/>
    <col min="519" max="519" width="13.85546875" style="1019" customWidth="1"/>
    <col min="520" max="523" width="9.140625" style="1019"/>
    <col min="524" max="524" width="75.42578125" style="1019" customWidth="1"/>
    <col min="525" max="525" width="45.28515625" style="1019" customWidth="1"/>
    <col min="526" max="768" width="9.140625" style="1019"/>
    <col min="769" max="769" width="4.42578125" style="1019" customWidth="1"/>
    <col min="770" max="770" width="11.5703125" style="1019" customWidth="1"/>
    <col min="771" max="771" width="40.42578125" style="1019" customWidth="1"/>
    <col min="772" max="772" width="5.5703125" style="1019" customWidth="1"/>
    <col min="773" max="773" width="8.5703125" style="1019" customWidth="1"/>
    <col min="774" max="774" width="9.85546875" style="1019" customWidth="1"/>
    <col min="775" max="775" width="13.85546875" style="1019" customWidth="1"/>
    <col min="776" max="779" width="9.140625" style="1019"/>
    <col min="780" max="780" width="75.42578125" style="1019" customWidth="1"/>
    <col min="781" max="781" width="45.28515625" style="1019" customWidth="1"/>
    <col min="782" max="1024" width="9.140625" style="1019"/>
    <col min="1025" max="1025" width="4.42578125" style="1019" customWidth="1"/>
    <col min="1026" max="1026" width="11.5703125" style="1019" customWidth="1"/>
    <col min="1027" max="1027" width="40.42578125" style="1019" customWidth="1"/>
    <col min="1028" max="1028" width="5.5703125" style="1019" customWidth="1"/>
    <col min="1029" max="1029" width="8.5703125" style="1019" customWidth="1"/>
    <col min="1030" max="1030" width="9.85546875" style="1019" customWidth="1"/>
    <col min="1031" max="1031" width="13.85546875" style="1019" customWidth="1"/>
    <col min="1032" max="1035" width="9.140625" style="1019"/>
    <col min="1036" max="1036" width="75.42578125" style="1019" customWidth="1"/>
    <col min="1037" max="1037" width="45.28515625" style="1019" customWidth="1"/>
    <col min="1038" max="1280" width="9.140625" style="1019"/>
    <col min="1281" max="1281" width="4.42578125" style="1019" customWidth="1"/>
    <col min="1282" max="1282" width="11.5703125" style="1019" customWidth="1"/>
    <col min="1283" max="1283" width="40.42578125" style="1019" customWidth="1"/>
    <col min="1284" max="1284" width="5.5703125" style="1019" customWidth="1"/>
    <col min="1285" max="1285" width="8.5703125" style="1019" customWidth="1"/>
    <col min="1286" max="1286" width="9.85546875" style="1019" customWidth="1"/>
    <col min="1287" max="1287" width="13.85546875" style="1019" customWidth="1"/>
    <col min="1288" max="1291" width="9.140625" style="1019"/>
    <col min="1292" max="1292" width="75.42578125" style="1019" customWidth="1"/>
    <col min="1293" max="1293" width="45.28515625" style="1019" customWidth="1"/>
    <col min="1294" max="1536" width="9.140625" style="1019"/>
    <col min="1537" max="1537" width="4.42578125" style="1019" customWidth="1"/>
    <col min="1538" max="1538" width="11.5703125" style="1019" customWidth="1"/>
    <col min="1539" max="1539" width="40.42578125" style="1019" customWidth="1"/>
    <col min="1540" max="1540" width="5.5703125" style="1019" customWidth="1"/>
    <col min="1541" max="1541" width="8.5703125" style="1019" customWidth="1"/>
    <col min="1542" max="1542" width="9.85546875" style="1019" customWidth="1"/>
    <col min="1543" max="1543" width="13.85546875" style="1019" customWidth="1"/>
    <col min="1544" max="1547" width="9.140625" style="1019"/>
    <col min="1548" max="1548" width="75.42578125" style="1019" customWidth="1"/>
    <col min="1549" max="1549" width="45.28515625" style="1019" customWidth="1"/>
    <col min="1550" max="1792" width="9.140625" style="1019"/>
    <col min="1793" max="1793" width="4.42578125" style="1019" customWidth="1"/>
    <col min="1794" max="1794" width="11.5703125" style="1019" customWidth="1"/>
    <col min="1795" max="1795" width="40.42578125" style="1019" customWidth="1"/>
    <col min="1796" max="1796" width="5.5703125" style="1019" customWidth="1"/>
    <col min="1797" max="1797" width="8.5703125" style="1019" customWidth="1"/>
    <col min="1798" max="1798" width="9.85546875" style="1019" customWidth="1"/>
    <col min="1799" max="1799" width="13.85546875" style="1019" customWidth="1"/>
    <col min="1800" max="1803" width="9.140625" style="1019"/>
    <col min="1804" max="1804" width="75.42578125" style="1019" customWidth="1"/>
    <col min="1805" max="1805" width="45.28515625" style="1019" customWidth="1"/>
    <col min="1806" max="2048" width="9.140625" style="1019"/>
    <col min="2049" max="2049" width="4.42578125" style="1019" customWidth="1"/>
    <col min="2050" max="2050" width="11.5703125" style="1019" customWidth="1"/>
    <col min="2051" max="2051" width="40.42578125" style="1019" customWidth="1"/>
    <col min="2052" max="2052" width="5.5703125" style="1019" customWidth="1"/>
    <col min="2053" max="2053" width="8.5703125" style="1019" customWidth="1"/>
    <col min="2054" max="2054" width="9.85546875" style="1019" customWidth="1"/>
    <col min="2055" max="2055" width="13.85546875" style="1019" customWidth="1"/>
    <col min="2056" max="2059" width="9.140625" style="1019"/>
    <col min="2060" max="2060" width="75.42578125" style="1019" customWidth="1"/>
    <col min="2061" max="2061" width="45.28515625" style="1019" customWidth="1"/>
    <col min="2062" max="2304" width="9.140625" style="1019"/>
    <col min="2305" max="2305" width="4.42578125" style="1019" customWidth="1"/>
    <col min="2306" max="2306" width="11.5703125" style="1019" customWidth="1"/>
    <col min="2307" max="2307" width="40.42578125" style="1019" customWidth="1"/>
    <col min="2308" max="2308" width="5.5703125" style="1019" customWidth="1"/>
    <col min="2309" max="2309" width="8.5703125" style="1019" customWidth="1"/>
    <col min="2310" max="2310" width="9.85546875" style="1019" customWidth="1"/>
    <col min="2311" max="2311" width="13.85546875" style="1019" customWidth="1"/>
    <col min="2312" max="2315" width="9.140625" style="1019"/>
    <col min="2316" max="2316" width="75.42578125" style="1019" customWidth="1"/>
    <col min="2317" max="2317" width="45.28515625" style="1019" customWidth="1"/>
    <col min="2318" max="2560" width="9.140625" style="1019"/>
    <col min="2561" max="2561" width="4.42578125" style="1019" customWidth="1"/>
    <col min="2562" max="2562" width="11.5703125" style="1019" customWidth="1"/>
    <col min="2563" max="2563" width="40.42578125" style="1019" customWidth="1"/>
    <col min="2564" max="2564" width="5.5703125" style="1019" customWidth="1"/>
    <col min="2565" max="2565" width="8.5703125" style="1019" customWidth="1"/>
    <col min="2566" max="2566" width="9.85546875" style="1019" customWidth="1"/>
    <col min="2567" max="2567" width="13.85546875" style="1019" customWidth="1"/>
    <col min="2568" max="2571" width="9.140625" style="1019"/>
    <col min="2572" max="2572" width="75.42578125" style="1019" customWidth="1"/>
    <col min="2573" max="2573" width="45.28515625" style="1019" customWidth="1"/>
    <col min="2574" max="2816" width="9.140625" style="1019"/>
    <col min="2817" max="2817" width="4.42578125" style="1019" customWidth="1"/>
    <col min="2818" max="2818" width="11.5703125" style="1019" customWidth="1"/>
    <col min="2819" max="2819" width="40.42578125" style="1019" customWidth="1"/>
    <col min="2820" max="2820" width="5.5703125" style="1019" customWidth="1"/>
    <col min="2821" max="2821" width="8.5703125" style="1019" customWidth="1"/>
    <col min="2822" max="2822" width="9.85546875" style="1019" customWidth="1"/>
    <col min="2823" max="2823" width="13.85546875" style="1019" customWidth="1"/>
    <col min="2824" max="2827" width="9.140625" style="1019"/>
    <col min="2828" max="2828" width="75.42578125" style="1019" customWidth="1"/>
    <col min="2829" max="2829" width="45.28515625" style="1019" customWidth="1"/>
    <col min="2830" max="3072" width="9.140625" style="1019"/>
    <col min="3073" max="3073" width="4.42578125" style="1019" customWidth="1"/>
    <col min="3074" max="3074" width="11.5703125" style="1019" customWidth="1"/>
    <col min="3075" max="3075" width="40.42578125" style="1019" customWidth="1"/>
    <col min="3076" max="3076" width="5.5703125" style="1019" customWidth="1"/>
    <col min="3077" max="3077" width="8.5703125" style="1019" customWidth="1"/>
    <col min="3078" max="3078" width="9.85546875" style="1019" customWidth="1"/>
    <col min="3079" max="3079" width="13.85546875" style="1019" customWidth="1"/>
    <col min="3080" max="3083" width="9.140625" style="1019"/>
    <col min="3084" max="3084" width="75.42578125" style="1019" customWidth="1"/>
    <col min="3085" max="3085" width="45.28515625" style="1019" customWidth="1"/>
    <col min="3086" max="3328" width="9.140625" style="1019"/>
    <col min="3329" max="3329" width="4.42578125" style="1019" customWidth="1"/>
    <col min="3330" max="3330" width="11.5703125" style="1019" customWidth="1"/>
    <col min="3331" max="3331" width="40.42578125" style="1019" customWidth="1"/>
    <col min="3332" max="3332" width="5.5703125" style="1019" customWidth="1"/>
    <col min="3333" max="3333" width="8.5703125" style="1019" customWidth="1"/>
    <col min="3334" max="3334" width="9.85546875" style="1019" customWidth="1"/>
    <col min="3335" max="3335" width="13.85546875" style="1019" customWidth="1"/>
    <col min="3336" max="3339" width="9.140625" style="1019"/>
    <col min="3340" max="3340" width="75.42578125" style="1019" customWidth="1"/>
    <col min="3341" max="3341" width="45.28515625" style="1019" customWidth="1"/>
    <col min="3342" max="3584" width="9.140625" style="1019"/>
    <col min="3585" max="3585" width="4.42578125" style="1019" customWidth="1"/>
    <col min="3586" max="3586" width="11.5703125" style="1019" customWidth="1"/>
    <col min="3587" max="3587" width="40.42578125" style="1019" customWidth="1"/>
    <col min="3588" max="3588" width="5.5703125" style="1019" customWidth="1"/>
    <col min="3589" max="3589" width="8.5703125" style="1019" customWidth="1"/>
    <col min="3590" max="3590" width="9.85546875" style="1019" customWidth="1"/>
    <col min="3591" max="3591" width="13.85546875" style="1019" customWidth="1"/>
    <col min="3592" max="3595" width="9.140625" style="1019"/>
    <col min="3596" max="3596" width="75.42578125" style="1019" customWidth="1"/>
    <col min="3597" max="3597" width="45.28515625" style="1019" customWidth="1"/>
    <col min="3598" max="3840" width="9.140625" style="1019"/>
    <col min="3841" max="3841" width="4.42578125" style="1019" customWidth="1"/>
    <col min="3842" max="3842" width="11.5703125" style="1019" customWidth="1"/>
    <col min="3843" max="3843" width="40.42578125" style="1019" customWidth="1"/>
    <col min="3844" max="3844" width="5.5703125" style="1019" customWidth="1"/>
    <col min="3845" max="3845" width="8.5703125" style="1019" customWidth="1"/>
    <col min="3846" max="3846" width="9.85546875" style="1019" customWidth="1"/>
    <col min="3847" max="3847" width="13.85546875" style="1019" customWidth="1"/>
    <col min="3848" max="3851" width="9.140625" style="1019"/>
    <col min="3852" max="3852" width="75.42578125" style="1019" customWidth="1"/>
    <col min="3853" max="3853" width="45.28515625" style="1019" customWidth="1"/>
    <col min="3854" max="4096" width="9.140625" style="1019"/>
    <col min="4097" max="4097" width="4.42578125" style="1019" customWidth="1"/>
    <col min="4098" max="4098" width="11.5703125" style="1019" customWidth="1"/>
    <col min="4099" max="4099" width="40.42578125" style="1019" customWidth="1"/>
    <col min="4100" max="4100" width="5.5703125" style="1019" customWidth="1"/>
    <col min="4101" max="4101" width="8.5703125" style="1019" customWidth="1"/>
    <col min="4102" max="4102" width="9.85546875" style="1019" customWidth="1"/>
    <col min="4103" max="4103" width="13.85546875" style="1019" customWidth="1"/>
    <col min="4104" max="4107" width="9.140625" style="1019"/>
    <col min="4108" max="4108" width="75.42578125" style="1019" customWidth="1"/>
    <col min="4109" max="4109" width="45.28515625" style="1019" customWidth="1"/>
    <col min="4110" max="4352" width="9.140625" style="1019"/>
    <col min="4353" max="4353" width="4.42578125" style="1019" customWidth="1"/>
    <col min="4354" max="4354" width="11.5703125" style="1019" customWidth="1"/>
    <col min="4355" max="4355" width="40.42578125" style="1019" customWidth="1"/>
    <col min="4356" max="4356" width="5.5703125" style="1019" customWidth="1"/>
    <col min="4357" max="4357" width="8.5703125" style="1019" customWidth="1"/>
    <col min="4358" max="4358" width="9.85546875" style="1019" customWidth="1"/>
    <col min="4359" max="4359" width="13.85546875" style="1019" customWidth="1"/>
    <col min="4360" max="4363" width="9.140625" style="1019"/>
    <col min="4364" max="4364" width="75.42578125" style="1019" customWidth="1"/>
    <col min="4365" max="4365" width="45.28515625" style="1019" customWidth="1"/>
    <col min="4366" max="4608" width="9.140625" style="1019"/>
    <col min="4609" max="4609" width="4.42578125" style="1019" customWidth="1"/>
    <col min="4610" max="4610" width="11.5703125" style="1019" customWidth="1"/>
    <col min="4611" max="4611" width="40.42578125" style="1019" customWidth="1"/>
    <col min="4612" max="4612" width="5.5703125" style="1019" customWidth="1"/>
    <col min="4613" max="4613" width="8.5703125" style="1019" customWidth="1"/>
    <col min="4614" max="4614" width="9.85546875" style="1019" customWidth="1"/>
    <col min="4615" max="4615" width="13.85546875" style="1019" customWidth="1"/>
    <col min="4616" max="4619" width="9.140625" style="1019"/>
    <col min="4620" max="4620" width="75.42578125" style="1019" customWidth="1"/>
    <col min="4621" max="4621" width="45.28515625" style="1019" customWidth="1"/>
    <col min="4622" max="4864" width="9.140625" style="1019"/>
    <col min="4865" max="4865" width="4.42578125" style="1019" customWidth="1"/>
    <col min="4866" max="4866" width="11.5703125" style="1019" customWidth="1"/>
    <col min="4867" max="4867" width="40.42578125" style="1019" customWidth="1"/>
    <col min="4868" max="4868" width="5.5703125" style="1019" customWidth="1"/>
    <col min="4869" max="4869" width="8.5703125" style="1019" customWidth="1"/>
    <col min="4870" max="4870" width="9.85546875" style="1019" customWidth="1"/>
    <col min="4871" max="4871" width="13.85546875" style="1019" customWidth="1"/>
    <col min="4872" max="4875" width="9.140625" style="1019"/>
    <col min="4876" max="4876" width="75.42578125" style="1019" customWidth="1"/>
    <col min="4877" max="4877" width="45.28515625" style="1019" customWidth="1"/>
    <col min="4878" max="5120" width="9.140625" style="1019"/>
    <col min="5121" max="5121" width="4.42578125" style="1019" customWidth="1"/>
    <col min="5122" max="5122" width="11.5703125" style="1019" customWidth="1"/>
    <col min="5123" max="5123" width="40.42578125" style="1019" customWidth="1"/>
    <col min="5124" max="5124" width="5.5703125" style="1019" customWidth="1"/>
    <col min="5125" max="5125" width="8.5703125" style="1019" customWidth="1"/>
    <col min="5126" max="5126" width="9.85546875" style="1019" customWidth="1"/>
    <col min="5127" max="5127" width="13.85546875" style="1019" customWidth="1"/>
    <col min="5128" max="5131" width="9.140625" style="1019"/>
    <col min="5132" max="5132" width="75.42578125" style="1019" customWidth="1"/>
    <col min="5133" max="5133" width="45.28515625" style="1019" customWidth="1"/>
    <col min="5134" max="5376" width="9.140625" style="1019"/>
    <col min="5377" max="5377" width="4.42578125" style="1019" customWidth="1"/>
    <col min="5378" max="5378" width="11.5703125" style="1019" customWidth="1"/>
    <col min="5379" max="5379" width="40.42578125" style="1019" customWidth="1"/>
    <col min="5380" max="5380" width="5.5703125" style="1019" customWidth="1"/>
    <col min="5381" max="5381" width="8.5703125" style="1019" customWidth="1"/>
    <col min="5382" max="5382" width="9.85546875" style="1019" customWidth="1"/>
    <col min="5383" max="5383" width="13.85546875" style="1019" customWidth="1"/>
    <col min="5384" max="5387" width="9.140625" style="1019"/>
    <col min="5388" max="5388" width="75.42578125" style="1019" customWidth="1"/>
    <col min="5389" max="5389" width="45.28515625" style="1019" customWidth="1"/>
    <col min="5390" max="5632" width="9.140625" style="1019"/>
    <col min="5633" max="5633" width="4.42578125" style="1019" customWidth="1"/>
    <col min="5634" max="5634" width="11.5703125" style="1019" customWidth="1"/>
    <col min="5635" max="5635" width="40.42578125" style="1019" customWidth="1"/>
    <col min="5636" max="5636" width="5.5703125" style="1019" customWidth="1"/>
    <col min="5637" max="5637" width="8.5703125" style="1019" customWidth="1"/>
    <col min="5638" max="5638" width="9.85546875" style="1019" customWidth="1"/>
    <col min="5639" max="5639" width="13.85546875" style="1019" customWidth="1"/>
    <col min="5640" max="5643" width="9.140625" style="1019"/>
    <col min="5644" max="5644" width="75.42578125" style="1019" customWidth="1"/>
    <col min="5645" max="5645" width="45.28515625" style="1019" customWidth="1"/>
    <col min="5646" max="5888" width="9.140625" style="1019"/>
    <col min="5889" max="5889" width="4.42578125" style="1019" customWidth="1"/>
    <col min="5890" max="5890" width="11.5703125" style="1019" customWidth="1"/>
    <col min="5891" max="5891" width="40.42578125" style="1019" customWidth="1"/>
    <col min="5892" max="5892" width="5.5703125" style="1019" customWidth="1"/>
    <col min="5893" max="5893" width="8.5703125" style="1019" customWidth="1"/>
    <col min="5894" max="5894" width="9.85546875" style="1019" customWidth="1"/>
    <col min="5895" max="5895" width="13.85546875" style="1019" customWidth="1"/>
    <col min="5896" max="5899" width="9.140625" style="1019"/>
    <col min="5900" max="5900" width="75.42578125" style="1019" customWidth="1"/>
    <col min="5901" max="5901" width="45.28515625" style="1019" customWidth="1"/>
    <col min="5902" max="6144" width="9.140625" style="1019"/>
    <col min="6145" max="6145" width="4.42578125" style="1019" customWidth="1"/>
    <col min="6146" max="6146" width="11.5703125" style="1019" customWidth="1"/>
    <col min="6147" max="6147" width="40.42578125" style="1019" customWidth="1"/>
    <col min="6148" max="6148" width="5.5703125" style="1019" customWidth="1"/>
    <col min="6149" max="6149" width="8.5703125" style="1019" customWidth="1"/>
    <col min="6150" max="6150" width="9.85546875" style="1019" customWidth="1"/>
    <col min="6151" max="6151" width="13.85546875" style="1019" customWidth="1"/>
    <col min="6152" max="6155" width="9.140625" style="1019"/>
    <col min="6156" max="6156" width="75.42578125" style="1019" customWidth="1"/>
    <col min="6157" max="6157" width="45.28515625" style="1019" customWidth="1"/>
    <col min="6158" max="6400" width="9.140625" style="1019"/>
    <col min="6401" max="6401" width="4.42578125" style="1019" customWidth="1"/>
    <col min="6402" max="6402" width="11.5703125" style="1019" customWidth="1"/>
    <col min="6403" max="6403" width="40.42578125" style="1019" customWidth="1"/>
    <col min="6404" max="6404" width="5.5703125" style="1019" customWidth="1"/>
    <col min="6405" max="6405" width="8.5703125" style="1019" customWidth="1"/>
    <col min="6406" max="6406" width="9.85546875" style="1019" customWidth="1"/>
    <col min="6407" max="6407" width="13.85546875" style="1019" customWidth="1"/>
    <col min="6408" max="6411" width="9.140625" style="1019"/>
    <col min="6412" max="6412" width="75.42578125" style="1019" customWidth="1"/>
    <col min="6413" max="6413" width="45.28515625" style="1019" customWidth="1"/>
    <col min="6414" max="6656" width="9.140625" style="1019"/>
    <col min="6657" max="6657" width="4.42578125" style="1019" customWidth="1"/>
    <col min="6658" max="6658" width="11.5703125" style="1019" customWidth="1"/>
    <col min="6659" max="6659" width="40.42578125" style="1019" customWidth="1"/>
    <col min="6660" max="6660" width="5.5703125" style="1019" customWidth="1"/>
    <col min="6661" max="6661" width="8.5703125" style="1019" customWidth="1"/>
    <col min="6662" max="6662" width="9.85546875" style="1019" customWidth="1"/>
    <col min="6663" max="6663" width="13.85546875" style="1019" customWidth="1"/>
    <col min="6664" max="6667" width="9.140625" style="1019"/>
    <col min="6668" max="6668" width="75.42578125" style="1019" customWidth="1"/>
    <col min="6669" max="6669" width="45.28515625" style="1019" customWidth="1"/>
    <col min="6670" max="6912" width="9.140625" style="1019"/>
    <col min="6913" max="6913" width="4.42578125" style="1019" customWidth="1"/>
    <col min="6914" max="6914" width="11.5703125" style="1019" customWidth="1"/>
    <col min="6915" max="6915" width="40.42578125" style="1019" customWidth="1"/>
    <col min="6916" max="6916" width="5.5703125" style="1019" customWidth="1"/>
    <col min="6917" max="6917" width="8.5703125" style="1019" customWidth="1"/>
    <col min="6918" max="6918" width="9.85546875" style="1019" customWidth="1"/>
    <col min="6919" max="6919" width="13.85546875" style="1019" customWidth="1"/>
    <col min="6920" max="6923" width="9.140625" style="1019"/>
    <col min="6924" max="6924" width="75.42578125" style="1019" customWidth="1"/>
    <col min="6925" max="6925" width="45.28515625" style="1019" customWidth="1"/>
    <col min="6926" max="7168" width="9.140625" style="1019"/>
    <col min="7169" max="7169" width="4.42578125" style="1019" customWidth="1"/>
    <col min="7170" max="7170" width="11.5703125" style="1019" customWidth="1"/>
    <col min="7171" max="7171" width="40.42578125" style="1019" customWidth="1"/>
    <col min="7172" max="7172" width="5.5703125" style="1019" customWidth="1"/>
    <col min="7173" max="7173" width="8.5703125" style="1019" customWidth="1"/>
    <col min="7174" max="7174" width="9.85546875" style="1019" customWidth="1"/>
    <col min="7175" max="7175" width="13.85546875" style="1019" customWidth="1"/>
    <col min="7176" max="7179" width="9.140625" style="1019"/>
    <col min="7180" max="7180" width="75.42578125" style="1019" customWidth="1"/>
    <col min="7181" max="7181" width="45.28515625" style="1019" customWidth="1"/>
    <col min="7182" max="7424" width="9.140625" style="1019"/>
    <col min="7425" max="7425" width="4.42578125" style="1019" customWidth="1"/>
    <col min="7426" max="7426" width="11.5703125" style="1019" customWidth="1"/>
    <col min="7427" max="7427" width="40.42578125" style="1019" customWidth="1"/>
    <col min="7428" max="7428" width="5.5703125" style="1019" customWidth="1"/>
    <col min="7429" max="7429" width="8.5703125" style="1019" customWidth="1"/>
    <col min="7430" max="7430" width="9.85546875" style="1019" customWidth="1"/>
    <col min="7431" max="7431" width="13.85546875" style="1019" customWidth="1"/>
    <col min="7432" max="7435" width="9.140625" style="1019"/>
    <col min="7436" max="7436" width="75.42578125" style="1019" customWidth="1"/>
    <col min="7437" max="7437" width="45.28515625" style="1019" customWidth="1"/>
    <col min="7438" max="7680" width="9.140625" style="1019"/>
    <col min="7681" max="7681" width="4.42578125" style="1019" customWidth="1"/>
    <col min="7682" max="7682" width="11.5703125" style="1019" customWidth="1"/>
    <col min="7683" max="7683" width="40.42578125" style="1019" customWidth="1"/>
    <col min="7684" max="7684" width="5.5703125" style="1019" customWidth="1"/>
    <col min="7685" max="7685" width="8.5703125" style="1019" customWidth="1"/>
    <col min="7686" max="7686" width="9.85546875" style="1019" customWidth="1"/>
    <col min="7687" max="7687" width="13.85546875" style="1019" customWidth="1"/>
    <col min="7688" max="7691" width="9.140625" style="1019"/>
    <col min="7692" max="7692" width="75.42578125" style="1019" customWidth="1"/>
    <col min="7693" max="7693" width="45.28515625" style="1019" customWidth="1"/>
    <col min="7694" max="7936" width="9.140625" style="1019"/>
    <col min="7937" max="7937" width="4.42578125" style="1019" customWidth="1"/>
    <col min="7938" max="7938" width="11.5703125" style="1019" customWidth="1"/>
    <col min="7939" max="7939" width="40.42578125" style="1019" customWidth="1"/>
    <col min="7940" max="7940" width="5.5703125" style="1019" customWidth="1"/>
    <col min="7941" max="7941" width="8.5703125" style="1019" customWidth="1"/>
    <col min="7942" max="7942" width="9.85546875" style="1019" customWidth="1"/>
    <col min="7943" max="7943" width="13.85546875" style="1019" customWidth="1"/>
    <col min="7944" max="7947" width="9.140625" style="1019"/>
    <col min="7948" max="7948" width="75.42578125" style="1019" customWidth="1"/>
    <col min="7949" max="7949" width="45.28515625" style="1019" customWidth="1"/>
    <col min="7950" max="8192" width="9.140625" style="1019"/>
    <col min="8193" max="8193" width="4.42578125" style="1019" customWidth="1"/>
    <col min="8194" max="8194" width="11.5703125" style="1019" customWidth="1"/>
    <col min="8195" max="8195" width="40.42578125" style="1019" customWidth="1"/>
    <col min="8196" max="8196" width="5.5703125" style="1019" customWidth="1"/>
    <col min="8197" max="8197" width="8.5703125" style="1019" customWidth="1"/>
    <col min="8198" max="8198" width="9.85546875" style="1019" customWidth="1"/>
    <col min="8199" max="8199" width="13.85546875" style="1019" customWidth="1"/>
    <col min="8200" max="8203" width="9.140625" style="1019"/>
    <col min="8204" max="8204" width="75.42578125" style="1019" customWidth="1"/>
    <col min="8205" max="8205" width="45.28515625" style="1019" customWidth="1"/>
    <col min="8206" max="8448" width="9.140625" style="1019"/>
    <col min="8449" max="8449" width="4.42578125" style="1019" customWidth="1"/>
    <col min="8450" max="8450" width="11.5703125" style="1019" customWidth="1"/>
    <col min="8451" max="8451" width="40.42578125" style="1019" customWidth="1"/>
    <col min="8452" max="8452" width="5.5703125" style="1019" customWidth="1"/>
    <col min="8453" max="8453" width="8.5703125" style="1019" customWidth="1"/>
    <col min="8454" max="8454" width="9.85546875" style="1019" customWidth="1"/>
    <col min="8455" max="8455" width="13.85546875" style="1019" customWidth="1"/>
    <col min="8456" max="8459" width="9.140625" style="1019"/>
    <col min="8460" max="8460" width="75.42578125" style="1019" customWidth="1"/>
    <col min="8461" max="8461" width="45.28515625" style="1019" customWidth="1"/>
    <col min="8462" max="8704" width="9.140625" style="1019"/>
    <col min="8705" max="8705" width="4.42578125" style="1019" customWidth="1"/>
    <col min="8706" max="8706" width="11.5703125" style="1019" customWidth="1"/>
    <col min="8707" max="8707" width="40.42578125" style="1019" customWidth="1"/>
    <col min="8708" max="8708" width="5.5703125" style="1019" customWidth="1"/>
    <col min="8709" max="8709" width="8.5703125" style="1019" customWidth="1"/>
    <col min="8710" max="8710" width="9.85546875" style="1019" customWidth="1"/>
    <col min="8711" max="8711" width="13.85546875" style="1019" customWidth="1"/>
    <col min="8712" max="8715" width="9.140625" style="1019"/>
    <col min="8716" max="8716" width="75.42578125" style="1019" customWidth="1"/>
    <col min="8717" max="8717" width="45.28515625" style="1019" customWidth="1"/>
    <col min="8718" max="8960" width="9.140625" style="1019"/>
    <col min="8961" max="8961" width="4.42578125" style="1019" customWidth="1"/>
    <col min="8962" max="8962" width="11.5703125" style="1019" customWidth="1"/>
    <col min="8963" max="8963" width="40.42578125" style="1019" customWidth="1"/>
    <col min="8964" max="8964" width="5.5703125" style="1019" customWidth="1"/>
    <col min="8965" max="8965" width="8.5703125" style="1019" customWidth="1"/>
    <col min="8966" max="8966" width="9.85546875" style="1019" customWidth="1"/>
    <col min="8967" max="8967" width="13.85546875" style="1019" customWidth="1"/>
    <col min="8968" max="8971" width="9.140625" style="1019"/>
    <col min="8972" max="8972" width="75.42578125" style="1019" customWidth="1"/>
    <col min="8973" max="8973" width="45.28515625" style="1019" customWidth="1"/>
    <col min="8974" max="9216" width="9.140625" style="1019"/>
    <col min="9217" max="9217" width="4.42578125" style="1019" customWidth="1"/>
    <col min="9218" max="9218" width="11.5703125" style="1019" customWidth="1"/>
    <col min="9219" max="9219" width="40.42578125" style="1019" customWidth="1"/>
    <col min="9220" max="9220" width="5.5703125" style="1019" customWidth="1"/>
    <col min="9221" max="9221" width="8.5703125" style="1019" customWidth="1"/>
    <col min="9222" max="9222" width="9.85546875" style="1019" customWidth="1"/>
    <col min="9223" max="9223" width="13.85546875" style="1019" customWidth="1"/>
    <col min="9224" max="9227" width="9.140625" style="1019"/>
    <col min="9228" max="9228" width="75.42578125" style="1019" customWidth="1"/>
    <col min="9229" max="9229" width="45.28515625" style="1019" customWidth="1"/>
    <col min="9230" max="9472" width="9.140625" style="1019"/>
    <col min="9473" max="9473" width="4.42578125" style="1019" customWidth="1"/>
    <col min="9474" max="9474" width="11.5703125" style="1019" customWidth="1"/>
    <col min="9475" max="9475" width="40.42578125" style="1019" customWidth="1"/>
    <col min="9476" max="9476" width="5.5703125" style="1019" customWidth="1"/>
    <col min="9477" max="9477" width="8.5703125" style="1019" customWidth="1"/>
    <col min="9478" max="9478" width="9.85546875" style="1019" customWidth="1"/>
    <col min="9479" max="9479" width="13.85546875" style="1019" customWidth="1"/>
    <col min="9480" max="9483" width="9.140625" style="1019"/>
    <col min="9484" max="9484" width="75.42578125" style="1019" customWidth="1"/>
    <col min="9485" max="9485" width="45.28515625" style="1019" customWidth="1"/>
    <col min="9486" max="9728" width="9.140625" style="1019"/>
    <col min="9729" max="9729" width="4.42578125" style="1019" customWidth="1"/>
    <col min="9730" max="9730" width="11.5703125" style="1019" customWidth="1"/>
    <col min="9731" max="9731" width="40.42578125" style="1019" customWidth="1"/>
    <col min="9732" max="9732" width="5.5703125" style="1019" customWidth="1"/>
    <col min="9733" max="9733" width="8.5703125" style="1019" customWidth="1"/>
    <col min="9734" max="9734" width="9.85546875" style="1019" customWidth="1"/>
    <col min="9735" max="9735" width="13.85546875" style="1019" customWidth="1"/>
    <col min="9736" max="9739" width="9.140625" style="1019"/>
    <col min="9740" max="9740" width="75.42578125" style="1019" customWidth="1"/>
    <col min="9741" max="9741" width="45.28515625" style="1019" customWidth="1"/>
    <col min="9742" max="9984" width="9.140625" style="1019"/>
    <col min="9985" max="9985" width="4.42578125" style="1019" customWidth="1"/>
    <col min="9986" max="9986" width="11.5703125" style="1019" customWidth="1"/>
    <col min="9987" max="9987" width="40.42578125" style="1019" customWidth="1"/>
    <col min="9988" max="9988" width="5.5703125" style="1019" customWidth="1"/>
    <col min="9989" max="9989" width="8.5703125" style="1019" customWidth="1"/>
    <col min="9990" max="9990" width="9.85546875" style="1019" customWidth="1"/>
    <col min="9991" max="9991" width="13.85546875" style="1019" customWidth="1"/>
    <col min="9992" max="9995" width="9.140625" style="1019"/>
    <col min="9996" max="9996" width="75.42578125" style="1019" customWidth="1"/>
    <col min="9997" max="9997" width="45.28515625" style="1019" customWidth="1"/>
    <col min="9998" max="10240" width="9.140625" style="1019"/>
    <col min="10241" max="10241" width="4.42578125" style="1019" customWidth="1"/>
    <col min="10242" max="10242" width="11.5703125" style="1019" customWidth="1"/>
    <col min="10243" max="10243" width="40.42578125" style="1019" customWidth="1"/>
    <col min="10244" max="10244" width="5.5703125" style="1019" customWidth="1"/>
    <col min="10245" max="10245" width="8.5703125" style="1019" customWidth="1"/>
    <col min="10246" max="10246" width="9.85546875" style="1019" customWidth="1"/>
    <col min="10247" max="10247" width="13.85546875" style="1019" customWidth="1"/>
    <col min="10248" max="10251" width="9.140625" style="1019"/>
    <col min="10252" max="10252" width="75.42578125" style="1019" customWidth="1"/>
    <col min="10253" max="10253" width="45.28515625" style="1019" customWidth="1"/>
    <col min="10254" max="10496" width="9.140625" style="1019"/>
    <col min="10497" max="10497" width="4.42578125" style="1019" customWidth="1"/>
    <col min="10498" max="10498" width="11.5703125" style="1019" customWidth="1"/>
    <col min="10499" max="10499" width="40.42578125" style="1019" customWidth="1"/>
    <col min="10500" max="10500" width="5.5703125" style="1019" customWidth="1"/>
    <col min="10501" max="10501" width="8.5703125" style="1019" customWidth="1"/>
    <col min="10502" max="10502" width="9.85546875" style="1019" customWidth="1"/>
    <col min="10503" max="10503" width="13.85546875" style="1019" customWidth="1"/>
    <col min="10504" max="10507" width="9.140625" style="1019"/>
    <col min="10508" max="10508" width="75.42578125" style="1019" customWidth="1"/>
    <col min="10509" max="10509" width="45.28515625" style="1019" customWidth="1"/>
    <col min="10510" max="10752" width="9.140625" style="1019"/>
    <col min="10753" max="10753" width="4.42578125" style="1019" customWidth="1"/>
    <col min="10754" max="10754" width="11.5703125" style="1019" customWidth="1"/>
    <col min="10755" max="10755" width="40.42578125" style="1019" customWidth="1"/>
    <col min="10756" max="10756" width="5.5703125" style="1019" customWidth="1"/>
    <col min="10757" max="10757" width="8.5703125" style="1019" customWidth="1"/>
    <col min="10758" max="10758" width="9.85546875" style="1019" customWidth="1"/>
    <col min="10759" max="10759" width="13.85546875" style="1019" customWidth="1"/>
    <col min="10760" max="10763" width="9.140625" style="1019"/>
    <col min="10764" max="10764" width="75.42578125" style="1019" customWidth="1"/>
    <col min="10765" max="10765" width="45.28515625" style="1019" customWidth="1"/>
    <col min="10766" max="11008" width="9.140625" style="1019"/>
    <col min="11009" max="11009" width="4.42578125" style="1019" customWidth="1"/>
    <col min="11010" max="11010" width="11.5703125" style="1019" customWidth="1"/>
    <col min="11011" max="11011" width="40.42578125" style="1019" customWidth="1"/>
    <col min="11012" max="11012" width="5.5703125" style="1019" customWidth="1"/>
    <col min="11013" max="11013" width="8.5703125" style="1019" customWidth="1"/>
    <col min="11014" max="11014" width="9.85546875" style="1019" customWidth="1"/>
    <col min="11015" max="11015" width="13.85546875" style="1019" customWidth="1"/>
    <col min="11016" max="11019" width="9.140625" style="1019"/>
    <col min="11020" max="11020" width="75.42578125" style="1019" customWidth="1"/>
    <col min="11021" max="11021" width="45.28515625" style="1019" customWidth="1"/>
    <col min="11022" max="11264" width="9.140625" style="1019"/>
    <col min="11265" max="11265" width="4.42578125" style="1019" customWidth="1"/>
    <col min="11266" max="11266" width="11.5703125" style="1019" customWidth="1"/>
    <col min="11267" max="11267" width="40.42578125" style="1019" customWidth="1"/>
    <col min="11268" max="11268" width="5.5703125" style="1019" customWidth="1"/>
    <col min="11269" max="11269" width="8.5703125" style="1019" customWidth="1"/>
    <col min="11270" max="11270" width="9.85546875" style="1019" customWidth="1"/>
    <col min="11271" max="11271" width="13.85546875" style="1019" customWidth="1"/>
    <col min="11272" max="11275" width="9.140625" style="1019"/>
    <col min="11276" max="11276" width="75.42578125" style="1019" customWidth="1"/>
    <col min="11277" max="11277" width="45.28515625" style="1019" customWidth="1"/>
    <col min="11278" max="11520" width="9.140625" style="1019"/>
    <col min="11521" max="11521" width="4.42578125" style="1019" customWidth="1"/>
    <col min="11522" max="11522" width="11.5703125" style="1019" customWidth="1"/>
    <col min="11523" max="11523" width="40.42578125" style="1019" customWidth="1"/>
    <col min="11524" max="11524" width="5.5703125" style="1019" customWidth="1"/>
    <col min="11525" max="11525" width="8.5703125" style="1019" customWidth="1"/>
    <col min="11526" max="11526" width="9.85546875" style="1019" customWidth="1"/>
    <col min="11527" max="11527" width="13.85546875" style="1019" customWidth="1"/>
    <col min="11528" max="11531" width="9.140625" style="1019"/>
    <col min="11532" max="11532" width="75.42578125" style="1019" customWidth="1"/>
    <col min="11533" max="11533" width="45.28515625" style="1019" customWidth="1"/>
    <col min="11534" max="11776" width="9.140625" style="1019"/>
    <col min="11777" max="11777" width="4.42578125" style="1019" customWidth="1"/>
    <col min="11778" max="11778" width="11.5703125" style="1019" customWidth="1"/>
    <col min="11779" max="11779" width="40.42578125" style="1019" customWidth="1"/>
    <col min="11780" max="11780" width="5.5703125" style="1019" customWidth="1"/>
    <col min="11781" max="11781" width="8.5703125" style="1019" customWidth="1"/>
    <col min="11782" max="11782" width="9.85546875" style="1019" customWidth="1"/>
    <col min="11783" max="11783" width="13.85546875" style="1019" customWidth="1"/>
    <col min="11784" max="11787" width="9.140625" style="1019"/>
    <col min="11788" max="11788" width="75.42578125" style="1019" customWidth="1"/>
    <col min="11789" max="11789" width="45.28515625" style="1019" customWidth="1"/>
    <col min="11790" max="12032" width="9.140625" style="1019"/>
    <col min="12033" max="12033" width="4.42578125" style="1019" customWidth="1"/>
    <col min="12034" max="12034" width="11.5703125" style="1019" customWidth="1"/>
    <col min="12035" max="12035" width="40.42578125" style="1019" customWidth="1"/>
    <col min="12036" max="12036" width="5.5703125" style="1019" customWidth="1"/>
    <col min="12037" max="12037" width="8.5703125" style="1019" customWidth="1"/>
    <col min="12038" max="12038" width="9.85546875" style="1019" customWidth="1"/>
    <col min="12039" max="12039" width="13.85546875" style="1019" customWidth="1"/>
    <col min="12040" max="12043" width="9.140625" style="1019"/>
    <col min="12044" max="12044" width="75.42578125" style="1019" customWidth="1"/>
    <col min="12045" max="12045" width="45.28515625" style="1019" customWidth="1"/>
    <col min="12046" max="12288" width="9.140625" style="1019"/>
    <col min="12289" max="12289" width="4.42578125" style="1019" customWidth="1"/>
    <col min="12290" max="12290" width="11.5703125" style="1019" customWidth="1"/>
    <col min="12291" max="12291" width="40.42578125" style="1019" customWidth="1"/>
    <col min="12292" max="12292" width="5.5703125" style="1019" customWidth="1"/>
    <col min="12293" max="12293" width="8.5703125" style="1019" customWidth="1"/>
    <col min="12294" max="12294" width="9.85546875" style="1019" customWidth="1"/>
    <col min="12295" max="12295" width="13.85546875" style="1019" customWidth="1"/>
    <col min="12296" max="12299" width="9.140625" style="1019"/>
    <col min="12300" max="12300" width="75.42578125" style="1019" customWidth="1"/>
    <col min="12301" max="12301" width="45.28515625" style="1019" customWidth="1"/>
    <col min="12302" max="12544" width="9.140625" style="1019"/>
    <col min="12545" max="12545" width="4.42578125" style="1019" customWidth="1"/>
    <col min="12546" max="12546" width="11.5703125" style="1019" customWidth="1"/>
    <col min="12547" max="12547" width="40.42578125" style="1019" customWidth="1"/>
    <col min="12548" max="12548" width="5.5703125" style="1019" customWidth="1"/>
    <col min="12549" max="12549" width="8.5703125" style="1019" customWidth="1"/>
    <col min="12550" max="12550" width="9.85546875" style="1019" customWidth="1"/>
    <col min="12551" max="12551" width="13.85546875" style="1019" customWidth="1"/>
    <col min="12552" max="12555" width="9.140625" style="1019"/>
    <col min="12556" max="12556" width="75.42578125" style="1019" customWidth="1"/>
    <col min="12557" max="12557" width="45.28515625" style="1019" customWidth="1"/>
    <col min="12558" max="12800" width="9.140625" style="1019"/>
    <col min="12801" max="12801" width="4.42578125" style="1019" customWidth="1"/>
    <col min="12802" max="12802" width="11.5703125" style="1019" customWidth="1"/>
    <col min="12803" max="12803" width="40.42578125" style="1019" customWidth="1"/>
    <col min="12804" max="12804" width="5.5703125" style="1019" customWidth="1"/>
    <col min="12805" max="12805" width="8.5703125" style="1019" customWidth="1"/>
    <col min="12806" max="12806" width="9.85546875" style="1019" customWidth="1"/>
    <col min="12807" max="12807" width="13.85546875" style="1019" customWidth="1"/>
    <col min="12808" max="12811" width="9.140625" style="1019"/>
    <col min="12812" max="12812" width="75.42578125" style="1019" customWidth="1"/>
    <col min="12813" max="12813" width="45.28515625" style="1019" customWidth="1"/>
    <col min="12814" max="13056" width="9.140625" style="1019"/>
    <col min="13057" max="13057" width="4.42578125" style="1019" customWidth="1"/>
    <col min="13058" max="13058" width="11.5703125" style="1019" customWidth="1"/>
    <col min="13059" max="13059" width="40.42578125" style="1019" customWidth="1"/>
    <col min="13060" max="13060" width="5.5703125" style="1019" customWidth="1"/>
    <col min="13061" max="13061" width="8.5703125" style="1019" customWidth="1"/>
    <col min="13062" max="13062" width="9.85546875" style="1019" customWidth="1"/>
    <col min="13063" max="13063" width="13.85546875" style="1019" customWidth="1"/>
    <col min="13064" max="13067" width="9.140625" style="1019"/>
    <col min="13068" max="13068" width="75.42578125" style="1019" customWidth="1"/>
    <col min="13069" max="13069" width="45.28515625" style="1019" customWidth="1"/>
    <col min="13070" max="13312" width="9.140625" style="1019"/>
    <col min="13313" max="13313" width="4.42578125" style="1019" customWidth="1"/>
    <col min="13314" max="13314" width="11.5703125" style="1019" customWidth="1"/>
    <col min="13315" max="13315" width="40.42578125" style="1019" customWidth="1"/>
    <col min="13316" max="13316" width="5.5703125" style="1019" customWidth="1"/>
    <col min="13317" max="13317" width="8.5703125" style="1019" customWidth="1"/>
    <col min="13318" max="13318" width="9.85546875" style="1019" customWidth="1"/>
    <col min="13319" max="13319" width="13.85546875" style="1019" customWidth="1"/>
    <col min="13320" max="13323" width="9.140625" style="1019"/>
    <col min="13324" max="13324" width="75.42578125" style="1019" customWidth="1"/>
    <col min="13325" max="13325" width="45.28515625" style="1019" customWidth="1"/>
    <col min="13326" max="13568" width="9.140625" style="1019"/>
    <col min="13569" max="13569" width="4.42578125" style="1019" customWidth="1"/>
    <col min="13570" max="13570" width="11.5703125" style="1019" customWidth="1"/>
    <col min="13571" max="13571" width="40.42578125" style="1019" customWidth="1"/>
    <col min="13572" max="13572" width="5.5703125" style="1019" customWidth="1"/>
    <col min="13573" max="13573" width="8.5703125" style="1019" customWidth="1"/>
    <col min="13574" max="13574" width="9.85546875" style="1019" customWidth="1"/>
    <col min="13575" max="13575" width="13.85546875" style="1019" customWidth="1"/>
    <col min="13576" max="13579" width="9.140625" style="1019"/>
    <col min="13580" max="13580" width="75.42578125" style="1019" customWidth="1"/>
    <col min="13581" max="13581" width="45.28515625" style="1019" customWidth="1"/>
    <col min="13582" max="13824" width="9.140625" style="1019"/>
    <col min="13825" max="13825" width="4.42578125" style="1019" customWidth="1"/>
    <col min="13826" max="13826" width="11.5703125" style="1019" customWidth="1"/>
    <col min="13827" max="13827" width="40.42578125" style="1019" customWidth="1"/>
    <col min="13828" max="13828" width="5.5703125" style="1019" customWidth="1"/>
    <col min="13829" max="13829" width="8.5703125" style="1019" customWidth="1"/>
    <col min="13830" max="13830" width="9.85546875" style="1019" customWidth="1"/>
    <col min="13831" max="13831" width="13.85546875" style="1019" customWidth="1"/>
    <col min="13832" max="13835" width="9.140625" style="1019"/>
    <col min="13836" max="13836" width="75.42578125" style="1019" customWidth="1"/>
    <col min="13837" max="13837" width="45.28515625" style="1019" customWidth="1"/>
    <col min="13838" max="14080" width="9.140625" style="1019"/>
    <col min="14081" max="14081" width="4.42578125" style="1019" customWidth="1"/>
    <col min="14082" max="14082" width="11.5703125" style="1019" customWidth="1"/>
    <col min="14083" max="14083" width="40.42578125" style="1019" customWidth="1"/>
    <col min="14084" max="14084" width="5.5703125" style="1019" customWidth="1"/>
    <col min="14085" max="14085" width="8.5703125" style="1019" customWidth="1"/>
    <col min="14086" max="14086" width="9.85546875" style="1019" customWidth="1"/>
    <col min="14087" max="14087" width="13.85546875" style="1019" customWidth="1"/>
    <col min="14088" max="14091" width="9.140625" style="1019"/>
    <col min="14092" max="14092" width="75.42578125" style="1019" customWidth="1"/>
    <col min="14093" max="14093" width="45.28515625" style="1019" customWidth="1"/>
    <col min="14094" max="14336" width="9.140625" style="1019"/>
    <col min="14337" max="14337" width="4.42578125" style="1019" customWidth="1"/>
    <col min="14338" max="14338" width="11.5703125" style="1019" customWidth="1"/>
    <col min="14339" max="14339" width="40.42578125" style="1019" customWidth="1"/>
    <col min="14340" max="14340" width="5.5703125" style="1019" customWidth="1"/>
    <col min="14341" max="14341" width="8.5703125" style="1019" customWidth="1"/>
    <col min="14342" max="14342" width="9.85546875" style="1019" customWidth="1"/>
    <col min="14343" max="14343" width="13.85546875" style="1019" customWidth="1"/>
    <col min="14344" max="14347" width="9.140625" style="1019"/>
    <col min="14348" max="14348" width="75.42578125" style="1019" customWidth="1"/>
    <col min="14349" max="14349" width="45.28515625" style="1019" customWidth="1"/>
    <col min="14350" max="14592" width="9.140625" style="1019"/>
    <col min="14593" max="14593" width="4.42578125" style="1019" customWidth="1"/>
    <col min="14594" max="14594" width="11.5703125" style="1019" customWidth="1"/>
    <col min="14595" max="14595" width="40.42578125" style="1019" customWidth="1"/>
    <col min="14596" max="14596" width="5.5703125" style="1019" customWidth="1"/>
    <col min="14597" max="14597" width="8.5703125" style="1019" customWidth="1"/>
    <col min="14598" max="14598" width="9.85546875" style="1019" customWidth="1"/>
    <col min="14599" max="14599" width="13.85546875" style="1019" customWidth="1"/>
    <col min="14600" max="14603" width="9.140625" style="1019"/>
    <col min="14604" max="14604" width="75.42578125" style="1019" customWidth="1"/>
    <col min="14605" max="14605" width="45.28515625" style="1019" customWidth="1"/>
    <col min="14606" max="14848" width="9.140625" style="1019"/>
    <col min="14849" max="14849" width="4.42578125" style="1019" customWidth="1"/>
    <col min="14850" max="14850" width="11.5703125" style="1019" customWidth="1"/>
    <col min="14851" max="14851" width="40.42578125" style="1019" customWidth="1"/>
    <col min="14852" max="14852" width="5.5703125" style="1019" customWidth="1"/>
    <col min="14853" max="14853" width="8.5703125" style="1019" customWidth="1"/>
    <col min="14854" max="14854" width="9.85546875" style="1019" customWidth="1"/>
    <col min="14855" max="14855" width="13.85546875" style="1019" customWidth="1"/>
    <col min="14856" max="14859" width="9.140625" style="1019"/>
    <col min="14860" max="14860" width="75.42578125" style="1019" customWidth="1"/>
    <col min="14861" max="14861" width="45.28515625" style="1019" customWidth="1"/>
    <col min="14862" max="15104" width="9.140625" style="1019"/>
    <col min="15105" max="15105" width="4.42578125" style="1019" customWidth="1"/>
    <col min="15106" max="15106" width="11.5703125" style="1019" customWidth="1"/>
    <col min="15107" max="15107" width="40.42578125" style="1019" customWidth="1"/>
    <col min="15108" max="15108" width="5.5703125" style="1019" customWidth="1"/>
    <col min="15109" max="15109" width="8.5703125" style="1019" customWidth="1"/>
    <col min="15110" max="15110" width="9.85546875" style="1019" customWidth="1"/>
    <col min="15111" max="15111" width="13.85546875" style="1019" customWidth="1"/>
    <col min="15112" max="15115" width="9.140625" style="1019"/>
    <col min="15116" max="15116" width="75.42578125" style="1019" customWidth="1"/>
    <col min="15117" max="15117" width="45.28515625" style="1019" customWidth="1"/>
    <col min="15118" max="15360" width="9.140625" style="1019"/>
    <col min="15361" max="15361" width="4.42578125" style="1019" customWidth="1"/>
    <col min="15362" max="15362" width="11.5703125" style="1019" customWidth="1"/>
    <col min="15363" max="15363" width="40.42578125" style="1019" customWidth="1"/>
    <col min="15364" max="15364" width="5.5703125" style="1019" customWidth="1"/>
    <col min="15365" max="15365" width="8.5703125" style="1019" customWidth="1"/>
    <col min="15366" max="15366" width="9.85546875" style="1019" customWidth="1"/>
    <col min="15367" max="15367" width="13.85546875" style="1019" customWidth="1"/>
    <col min="15368" max="15371" width="9.140625" style="1019"/>
    <col min="15372" max="15372" width="75.42578125" style="1019" customWidth="1"/>
    <col min="15373" max="15373" width="45.28515625" style="1019" customWidth="1"/>
    <col min="15374" max="15616" width="9.140625" style="1019"/>
    <col min="15617" max="15617" width="4.42578125" style="1019" customWidth="1"/>
    <col min="15618" max="15618" width="11.5703125" style="1019" customWidth="1"/>
    <col min="15619" max="15619" width="40.42578125" style="1019" customWidth="1"/>
    <col min="15620" max="15620" width="5.5703125" style="1019" customWidth="1"/>
    <col min="15621" max="15621" width="8.5703125" style="1019" customWidth="1"/>
    <col min="15622" max="15622" width="9.85546875" style="1019" customWidth="1"/>
    <col min="15623" max="15623" width="13.85546875" style="1019" customWidth="1"/>
    <col min="15624" max="15627" width="9.140625" style="1019"/>
    <col min="15628" max="15628" width="75.42578125" style="1019" customWidth="1"/>
    <col min="15629" max="15629" width="45.28515625" style="1019" customWidth="1"/>
    <col min="15630" max="15872" width="9.140625" style="1019"/>
    <col min="15873" max="15873" width="4.42578125" style="1019" customWidth="1"/>
    <col min="15874" max="15874" width="11.5703125" style="1019" customWidth="1"/>
    <col min="15875" max="15875" width="40.42578125" style="1019" customWidth="1"/>
    <col min="15876" max="15876" width="5.5703125" style="1019" customWidth="1"/>
    <col min="15877" max="15877" width="8.5703125" style="1019" customWidth="1"/>
    <col min="15878" max="15878" width="9.85546875" style="1019" customWidth="1"/>
    <col min="15879" max="15879" width="13.85546875" style="1019" customWidth="1"/>
    <col min="15880" max="15883" width="9.140625" style="1019"/>
    <col min="15884" max="15884" width="75.42578125" style="1019" customWidth="1"/>
    <col min="15885" max="15885" width="45.28515625" style="1019" customWidth="1"/>
    <col min="15886" max="16128" width="9.140625" style="1019"/>
    <col min="16129" max="16129" width="4.42578125" style="1019" customWidth="1"/>
    <col min="16130" max="16130" width="11.5703125" style="1019" customWidth="1"/>
    <col min="16131" max="16131" width="40.42578125" style="1019" customWidth="1"/>
    <col min="16132" max="16132" width="5.5703125" style="1019" customWidth="1"/>
    <col min="16133" max="16133" width="8.5703125" style="1019" customWidth="1"/>
    <col min="16134" max="16134" width="9.85546875" style="1019" customWidth="1"/>
    <col min="16135" max="16135" width="13.85546875" style="1019" customWidth="1"/>
    <col min="16136" max="16139" width="9.140625" style="1019"/>
    <col min="16140" max="16140" width="75.42578125" style="1019" customWidth="1"/>
    <col min="16141" max="16141" width="45.28515625" style="1019" customWidth="1"/>
    <col min="16142" max="16384" width="9.140625" style="1019"/>
  </cols>
  <sheetData>
    <row r="1" spans="1:104" ht="15.75">
      <c r="A1" s="1197" t="s">
        <v>3050</v>
      </c>
      <c r="B1" s="1197"/>
      <c r="C1" s="1197"/>
      <c r="D1" s="1197"/>
      <c r="E1" s="1197"/>
      <c r="F1" s="1197"/>
      <c r="G1" s="1197"/>
    </row>
    <row r="2" spans="1:104" ht="14.25" customHeight="1" thickBot="1">
      <c r="A2" s="1020"/>
      <c r="B2" s="1021"/>
      <c r="C2" s="1022"/>
      <c r="D2" s="1022"/>
      <c r="E2" s="1023"/>
      <c r="F2" s="1022"/>
      <c r="G2" s="1022"/>
    </row>
    <row r="3" spans="1:104" ht="13.5" thickTop="1">
      <c r="A3" s="1184" t="s">
        <v>599</v>
      </c>
      <c r="B3" s="1185"/>
      <c r="C3" s="968" t="str">
        <f>CONCATENATE(cislostavby," ",nazevstavby)</f>
        <v>STL1807301 OPRAVA OBJEKTU NÁDRAŽNÍ 4</v>
      </c>
      <c r="D3" s="420"/>
      <c r="E3" s="1024" t="s">
        <v>29</v>
      </c>
      <c r="F3" s="1025" t="str">
        <f>[1]Rekapitulace!H1</f>
        <v>180730.1</v>
      </c>
      <c r="G3" s="1026"/>
    </row>
    <row r="4" spans="1:104" ht="13.5" thickBot="1">
      <c r="A4" s="1198" t="s">
        <v>600</v>
      </c>
      <c r="B4" s="1187"/>
      <c r="C4" s="973" t="str">
        <f>CONCATENATE(cisloobjektu," ",nazevobjektu)</f>
        <v>SO 01.BP BOURACÍ PRÁCE</v>
      </c>
      <c r="D4" s="426"/>
      <c r="E4" s="1199" t="s">
        <v>3052</v>
      </c>
      <c r="F4" s="1200"/>
      <c r="G4" s="1201"/>
    </row>
    <row r="5" spans="1:104" ht="13.5" thickTop="1">
      <c r="A5" s="1027"/>
      <c r="B5" s="1020"/>
      <c r="C5" s="1020"/>
      <c r="D5" s="1020"/>
      <c r="E5" s="1028"/>
      <c r="F5" s="1020"/>
      <c r="G5" s="1029"/>
    </row>
    <row r="6" spans="1:104">
      <c r="A6" s="1030" t="s">
        <v>88</v>
      </c>
      <c r="B6" s="1031" t="s">
        <v>89</v>
      </c>
      <c r="C6" s="1031" t="s">
        <v>90</v>
      </c>
      <c r="D6" s="1031" t="s">
        <v>91</v>
      </c>
      <c r="E6" s="1032" t="s">
        <v>92</v>
      </c>
      <c r="F6" s="1031" t="s">
        <v>93</v>
      </c>
      <c r="G6" s="1033" t="s">
        <v>616</v>
      </c>
    </row>
    <row r="7" spans="1:104">
      <c r="A7" s="1034" t="s">
        <v>110</v>
      </c>
      <c r="B7" s="1035" t="s">
        <v>1245</v>
      </c>
      <c r="C7" s="1036" t="s">
        <v>324</v>
      </c>
      <c r="D7" s="1037"/>
      <c r="E7" s="1038"/>
      <c r="F7" s="1038"/>
      <c r="G7" s="1039"/>
      <c r="H7" s="1040"/>
      <c r="I7" s="1040"/>
      <c r="O7" s="1041">
        <v>1</v>
      </c>
    </row>
    <row r="8" spans="1:104">
      <c r="A8" s="1042">
        <v>1</v>
      </c>
      <c r="B8" s="1043" t="s">
        <v>1455</v>
      </c>
      <c r="C8" s="1044" t="s">
        <v>1456</v>
      </c>
      <c r="D8" s="1045" t="s">
        <v>853</v>
      </c>
      <c r="E8" s="1046">
        <v>2.5680000000000001</v>
      </c>
      <c r="F8" s="1095">
        <v>0</v>
      </c>
      <c r="G8" s="1047">
        <f>E8*F8</f>
        <v>0</v>
      </c>
      <c r="O8" s="1041">
        <v>2</v>
      </c>
      <c r="AA8" s="1019">
        <v>1</v>
      </c>
      <c r="AB8" s="1019">
        <v>1</v>
      </c>
      <c r="AC8" s="1019">
        <v>1</v>
      </c>
      <c r="AZ8" s="1019">
        <v>1</v>
      </c>
      <c r="BA8" s="1019">
        <f>IF(AZ8=1,G8,0)</f>
        <v>0</v>
      </c>
      <c r="BB8" s="1019">
        <f>IF(AZ8=2,G8,0)</f>
        <v>0</v>
      </c>
      <c r="BC8" s="1019">
        <f>IF(AZ8=3,G8,0)</f>
        <v>0</v>
      </c>
      <c r="BD8" s="1019">
        <f>IF(AZ8=4,G8,0)</f>
        <v>0</v>
      </c>
      <c r="BE8" s="1019">
        <f>IF(AZ8=5,G8,0)</f>
        <v>0</v>
      </c>
      <c r="CA8" s="1048">
        <v>1</v>
      </c>
      <c r="CB8" s="1048">
        <v>1</v>
      </c>
      <c r="CZ8" s="1019">
        <v>0</v>
      </c>
    </row>
    <row r="9" spans="1:104">
      <c r="A9" s="1049"/>
      <c r="B9" s="1050"/>
      <c r="C9" s="1193" t="s">
        <v>1457</v>
      </c>
      <c r="D9" s="1194"/>
      <c r="E9" s="1051">
        <v>2.5680000000000001</v>
      </c>
      <c r="F9" s="1052"/>
      <c r="G9" s="1053"/>
      <c r="M9" s="1054" t="s">
        <v>1457</v>
      </c>
      <c r="O9" s="1041"/>
    </row>
    <row r="10" spans="1:104">
      <c r="A10" s="1042">
        <v>2</v>
      </c>
      <c r="B10" s="1043" t="s">
        <v>1458</v>
      </c>
      <c r="C10" s="1044" t="s">
        <v>1459</v>
      </c>
      <c r="D10" s="1045" t="s">
        <v>1261</v>
      </c>
      <c r="E10" s="1046">
        <v>8.5703999999999994</v>
      </c>
      <c r="F10" s="1095">
        <v>0</v>
      </c>
      <c r="G10" s="1047">
        <f>E10*F10</f>
        <v>0</v>
      </c>
      <c r="O10" s="1041">
        <v>2</v>
      </c>
      <c r="AA10" s="1019">
        <v>1</v>
      </c>
      <c r="AB10" s="1019">
        <v>1</v>
      </c>
      <c r="AC10" s="1019">
        <v>1</v>
      </c>
      <c r="AZ10" s="1019">
        <v>1</v>
      </c>
      <c r="BA10" s="1019">
        <f>IF(AZ10=1,G10,0)</f>
        <v>0</v>
      </c>
      <c r="BB10" s="1019">
        <f>IF(AZ10=2,G10,0)</f>
        <v>0</v>
      </c>
      <c r="BC10" s="1019">
        <f>IF(AZ10=3,G10,0)</f>
        <v>0</v>
      </c>
      <c r="BD10" s="1019">
        <f>IF(AZ10=4,G10,0)</f>
        <v>0</v>
      </c>
      <c r="BE10" s="1019">
        <f>IF(AZ10=5,G10,0)</f>
        <v>0</v>
      </c>
      <c r="CA10" s="1048">
        <v>1</v>
      </c>
      <c r="CB10" s="1048">
        <v>1</v>
      </c>
      <c r="CZ10" s="1019">
        <v>0</v>
      </c>
    </row>
    <row r="11" spans="1:104">
      <c r="A11" s="1049"/>
      <c r="B11" s="1050"/>
      <c r="C11" s="1193" t="s">
        <v>1460</v>
      </c>
      <c r="D11" s="1194"/>
      <c r="E11" s="1051">
        <v>3.45</v>
      </c>
      <c r="F11" s="1052"/>
      <c r="G11" s="1053"/>
      <c r="M11" s="1054" t="s">
        <v>1460</v>
      </c>
      <c r="O11" s="1041"/>
    </row>
    <row r="12" spans="1:104">
      <c r="A12" s="1049"/>
      <c r="B12" s="1050"/>
      <c r="C12" s="1193" t="s">
        <v>1461</v>
      </c>
      <c r="D12" s="1194"/>
      <c r="E12" s="1051">
        <v>5.1204000000000001</v>
      </c>
      <c r="F12" s="1052"/>
      <c r="G12" s="1053"/>
      <c r="M12" s="1054" t="s">
        <v>1461</v>
      </c>
      <c r="O12" s="1041"/>
    </row>
    <row r="13" spans="1:104">
      <c r="A13" s="1042">
        <v>3</v>
      </c>
      <c r="B13" s="1043" t="s">
        <v>1462</v>
      </c>
      <c r="C13" s="1044" t="s">
        <v>1463</v>
      </c>
      <c r="D13" s="1045" t="s">
        <v>1261</v>
      </c>
      <c r="E13" s="1046">
        <v>8.5703999999999994</v>
      </c>
      <c r="F13" s="1095">
        <v>0</v>
      </c>
      <c r="G13" s="1047">
        <f>E13*F13</f>
        <v>0</v>
      </c>
      <c r="O13" s="1041">
        <v>2</v>
      </c>
      <c r="AA13" s="1019">
        <v>1</v>
      </c>
      <c r="AB13" s="1019">
        <v>1</v>
      </c>
      <c r="AC13" s="1019">
        <v>1</v>
      </c>
      <c r="AZ13" s="1019">
        <v>1</v>
      </c>
      <c r="BA13" s="1019">
        <f>IF(AZ13=1,G13,0)</f>
        <v>0</v>
      </c>
      <c r="BB13" s="1019">
        <f>IF(AZ13=2,G13,0)</f>
        <v>0</v>
      </c>
      <c r="BC13" s="1019">
        <f>IF(AZ13=3,G13,0)</f>
        <v>0</v>
      </c>
      <c r="BD13" s="1019">
        <f>IF(AZ13=4,G13,0)</f>
        <v>0</v>
      </c>
      <c r="BE13" s="1019">
        <f>IF(AZ13=5,G13,0)</f>
        <v>0</v>
      </c>
      <c r="CA13" s="1048">
        <v>1</v>
      </c>
      <c r="CB13" s="1048">
        <v>1</v>
      </c>
      <c r="CZ13" s="1019">
        <v>0</v>
      </c>
    </row>
    <row r="14" spans="1:104">
      <c r="A14" s="1042">
        <v>4</v>
      </c>
      <c r="B14" s="1043" t="s">
        <v>1464</v>
      </c>
      <c r="C14" s="1044" t="s">
        <v>1465</v>
      </c>
      <c r="D14" s="1045" t="s">
        <v>1261</v>
      </c>
      <c r="E14" s="1046">
        <v>8.5703999999999994</v>
      </c>
      <c r="F14" s="1095">
        <v>0</v>
      </c>
      <c r="G14" s="1047">
        <f>E14*F14</f>
        <v>0</v>
      </c>
      <c r="O14" s="1041">
        <v>2</v>
      </c>
      <c r="AA14" s="1019">
        <v>1</v>
      </c>
      <c r="AB14" s="1019">
        <v>1</v>
      </c>
      <c r="AC14" s="1019">
        <v>1</v>
      </c>
      <c r="AZ14" s="1019">
        <v>1</v>
      </c>
      <c r="BA14" s="1019">
        <f>IF(AZ14=1,G14,0)</f>
        <v>0</v>
      </c>
      <c r="BB14" s="1019">
        <f>IF(AZ14=2,G14,0)</f>
        <v>0</v>
      </c>
      <c r="BC14" s="1019">
        <f>IF(AZ14=3,G14,0)</f>
        <v>0</v>
      </c>
      <c r="BD14" s="1019">
        <f>IF(AZ14=4,G14,0)</f>
        <v>0</v>
      </c>
      <c r="BE14" s="1019">
        <f>IF(AZ14=5,G14,0)</f>
        <v>0</v>
      </c>
      <c r="CA14" s="1048">
        <v>1</v>
      </c>
      <c r="CB14" s="1048">
        <v>1</v>
      </c>
      <c r="CZ14" s="1019">
        <v>0</v>
      </c>
    </row>
    <row r="15" spans="1:104">
      <c r="A15" s="1042">
        <v>5</v>
      </c>
      <c r="B15" s="1043" t="s">
        <v>1263</v>
      </c>
      <c r="C15" s="1044" t="s">
        <v>1466</v>
      </c>
      <c r="D15" s="1045" t="s">
        <v>1261</v>
      </c>
      <c r="E15" s="1046">
        <v>8.5703999999999994</v>
      </c>
      <c r="F15" s="1095">
        <v>0</v>
      </c>
      <c r="G15" s="1047">
        <f>E15*F15</f>
        <v>0</v>
      </c>
      <c r="O15" s="1041">
        <v>2</v>
      </c>
      <c r="AA15" s="1019">
        <v>1</v>
      </c>
      <c r="AB15" s="1019">
        <v>1</v>
      </c>
      <c r="AC15" s="1019">
        <v>1</v>
      </c>
      <c r="AZ15" s="1019">
        <v>1</v>
      </c>
      <c r="BA15" s="1019">
        <f>IF(AZ15=1,G15,0)</f>
        <v>0</v>
      </c>
      <c r="BB15" s="1019">
        <f>IF(AZ15=2,G15,0)</f>
        <v>0</v>
      </c>
      <c r="BC15" s="1019">
        <f>IF(AZ15=3,G15,0)</f>
        <v>0</v>
      </c>
      <c r="BD15" s="1019">
        <f>IF(AZ15=4,G15,0)</f>
        <v>0</v>
      </c>
      <c r="BE15" s="1019">
        <f>IF(AZ15=5,G15,0)</f>
        <v>0</v>
      </c>
      <c r="CA15" s="1048">
        <v>1</v>
      </c>
      <c r="CB15" s="1048">
        <v>1</v>
      </c>
      <c r="CZ15" s="1019">
        <v>0</v>
      </c>
    </row>
    <row r="16" spans="1:104">
      <c r="A16" s="1042">
        <v>6</v>
      </c>
      <c r="B16" s="1043" t="s">
        <v>1265</v>
      </c>
      <c r="C16" s="1044" t="s">
        <v>1467</v>
      </c>
      <c r="D16" s="1045" t="s">
        <v>1261</v>
      </c>
      <c r="E16" s="1046">
        <v>8.5703999999999994</v>
      </c>
      <c r="F16" s="1095">
        <v>0</v>
      </c>
      <c r="G16" s="1047">
        <f>E16*F16</f>
        <v>0</v>
      </c>
      <c r="O16" s="1041">
        <v>2</v>
      </c>
      <c r="AA16" s="1019">
        <v>1</v>
      </c>
      <c r="AB16" s="1019">
        <v>1</v>
      </c>
      <c r="AC16" s="1019">
        <v>1</v>
      </c>
      <c r="AZ16" s="1019">
        <v>1</v>
      </c>
      <c r="BA16" s="1019">
        <f>IF(AZ16=1,G16,0)</f>
        <v>0</v>
      </c>
      <c r="BB16" s="1019">
        <f>IF(AZ16=2,G16,0)</f>
        <v>0</v>
      </c>
      <c r="BC16" s="1019">
        <f>IF(AZ16=3,G16,0)</f>
        <v>0</v>
      </c>
      <c r="BD16" s="1019">
        <f>IF(AZ16=4,G16,0)</f>
        <v>0</v>
      </c>
      <c r="BE16" s="1019">
        <f>IF(AZ16=5,G16,0)</f>
        <v>0</v>
      </c>
      <c r="CA16" s="1048">
        <v>1</v>
      </c>
      <c r="CB16" s="1048">
        <v>1</v>
      </c>
      <c r="CZ16" s="1019">
        <v>0</v>
      </c>
    </row>
    <row r="17" spans="1:104">
      <c r="A17" s="1042">
        <v>7</v>
      </c>
      <c r="B17" s="1043" t="s">
        <v>1468</v>
      </c>
      <c r="C17" s="1044" t="s">
        <v>1469</v>
      </c>
      <c r="D17" s="1045" t="s">
        <v>1261</v>
      </c>
      <c r="E17" s="1046">
        <v>8.5703999999999994</v>
      </c>
      <c r="F17" s="1095">
        <v>0</v>
      </c>
      <c r="G17" s="1047">
        <f>E17*F17</f>
        <v>0</v>
      </c>
      <c r="O17" s="1041">
        <v>2</v>
      </c>
      <c r="AA17" s="1019">
        <v>1</v>
      </c>
      <c r="AB17" s="1019">
        <v>1</v>
      </c>
      <c r="AC17" s="1019">
        <v>1</v>
      </c>
      <c r="AZ17" s="1019">
        <v>1</v>
      </c>
      <c r="BA17" s="1019">
        <f>IF(AZ17=1,G17,0)</f>
        <v>0</v>
      </c>
      <c r="BB17" s="1019">
        <f>IF(AZ17=2,G17,0)</f>
        <v>0</v>
      </c>
      <c r="BC17" s="1019">
        <f>IF(AZ17=3,G17,0)</f>
        <v>0</v>
      </c>
      <c r="BD17" s="1019">
        <f>IF(AZ17=4,G17,0)</f>
        <v>0</v>
      </c>
      <c r="BE17" s="1019">
        <f>IF(AZ17=5,G17,0)</f>
        <v>0</v>
      </c>
      <c r="CA17" s="1048">
        <v>1</v>
      </c>
      <c r="CB17" s="1048">
        <v>1</v>
      </c>
      <c r="CZ17" s="1019">
        <v>0</v>
      </c>
    </row>
    <row r="18" spans="1:104">
      <c r="A18" s="1055"/>
      <c r="B18" s="1056" t="s">
        <v>669</v>
      </c>
      <c r="C18" s="1057" t="str">
        <f>CONCATENATE(B7," ",C7)</f>
        <v>1 Zemní práce</v>
      </c>
      <c r="D18" s="1058"/>
      <c r="E18" s="1059"/>
      <c r="F18" s="1060"/>
      <c r="G18" s="1061">
        <f>SUM(G7:G17)</f>
        <v>0</v>
      </c>
      <c r="O18" s="1041">
        <v>4</v>
      </c>
      <c r="BA18" s="1062">
        <f>SUM(BA7:BA17)</f>
        <v>0</v>
      </c>
      <c r="BB18" s="1062">
        <f>SUM(BB7:BB17)</f>
        <v>0</v>
      </c>
      <c r="BC18" s="1062">
        <f>SUM(BC7:BC17)</f>
        <v>0</v>
      </c>
      <c r="BD18" s="1062">
        <f>SUM(BD7:BD17)</f>
        <v>0</v>
      </c>
      <c r="BE18" s="1062">
        <f>SUM(BE7:BE17)</f>
        <v>0</v>
      </c>
    </row>
    <row r="19" spans="1:104">
      <c r="A19" s="1034" t="s">
        <v>110</v>
      </c>
      <c r="B19" s="1035" t="s">
        <v>1470</v>
      </c>
      <c r="C19" s="1036" t="s">
        <v>1471</v>
      </c>
      <c r="D19" s="1037"/>
      <c r="E19" s="1038"/>
      <c r="F19" s="1038"/>
      <c r="G19" s="1039"/>
      <c r="H19" s="1040"/>
      <c r="I19" s="1040"/>
      <c r="O19" s="1041">
        <v>1</v>
      </c>
    </row>
    <row r="20" spans="1:104">
      <c r="A20" s="1042">
        <v>8</v>
      </c>
      <c r="B20" s="1043" t="s">
        <v>1472</v>
      </c>
      <c r="C20" s="1044" t="s">
        <v>1473</v>
      </c>
      <c r="D20" s="1045" t="s">
        <v>853</v>
      </c>
      <c r="E20" s="1046">
        <v>881.39250000000004</v>
      </c>
      <c r="F20" s="1095">
        <v>0</v>
      </c>
      <c r="G20" s="1047">
        <f>E20*F20</f>
        <v>0</v>
      </c>
      <c r="O20" s="1041">
        <v>2</v>
      </c>
      <c r="AA20" s="1019">
        <v>1</v>
      </c>
      <c r="AB20" s="1019">
        <v>0</v>
      </c>
      <c r="AC20" s="1019">
        <v>0</v>
      </c>
      <c r="AZ20" s="1019">
        <v>1</v>
      </c>
      <c r="BA20" s="1019">
        <f>IF(AZ20=1,G20,0)</f>
        <v>0</v>
      </c>
      <c r="BB20" s="1019">
        <f>IF(AZ20=2,G20,0)</f>
        <v>0</v>
      </c>
      <c r="BC20" s="1019">
        <f>IF(AZ20=3,G20,0)</f>
        <v>0</v>
      </c>
      <c r="BD20" s="1019">
        <f>IF(AZ20=4,G20,0)</f>
        <v>0</v>
      </c>
      <c r="BE20" s="1019">
        <f>IF(AZ20=5,G20,0)</f>
        <v>0</v>
      </c>
      <c r="CA20" s="1048">
        <v>1</v>
      </c>
      <c r="CB20" s="1048">
        <v>0</v>
      </c>
      <c r="CZ20" s="1019">
        <v>0</v>
      </c>
    </row>
    <row r="21" spans="1:104">
      <c r="A21" s="1049"/>
      <c r="B21" s="1050"/>
      <c r="C21" s="1193" t="s">
        <v>1474</v>
      </c>
      <c r="D21" s="1194"/>
      <c r="E21" s="1051">
        <v>0</v>
      </c>
      <c r="F21" s="1052"/>
      <c r="G21" s="1053"/>
      <c r="M21" s="1054" t="s">
        <v>1474</v>
      </c>
      <c r="O21" s="1041"/>
    </row>
    <row r="22" spans="1:104">
      <c r="A22" s="1049"/>
      <c r="B22" s="1050"/>
      <c r="C22" s="1193" t="s">
        <v>1475</v>
      </c>
      <c r="D22" s="1194"/>
      <c r="E22" s="1051">
        <v>371.33</v>
      </c>
      <c r="F22" s="1052"/>
      <c r="G22" s="1053"/>
      <c r="M22" s="1054" t="s">
        <v>1475</v>
      </c>
      <c r="O22" s="1041"/>
    </row>
    <row r="23" spans="1:104">
      <c r="A23" s="1049"/>
      <c r="B23" s="1050"/>
      <c r="C23" s="1193" t="s">
        <v>1476</v>
      </c>
      <c r="D23" s="1194"/>
      <c r="E23" s="1051">
        <v>14.8</v>
      </c>
      <c r="F23" s="1052"/>
      <c r="G23" s="1053"/>
      <c r="M23" s="1054" t="s">
        <v>1476</v>
      </c>
      <c r="O23" s="1041"/>
    </row>
    <row r="24" spans="1:104" ht="22.5">
      <c r="A24" s="1049"/>
      <c r="B24" s="1050"/>
      <c r="C24" s="1193" t="s">
        <v>1477</v>
      </c>
      <c r="D24" s="1194"/>
      <c r="E24" s="1051">
        <v>266.44</v>
      </c>
      <c r="F24" s="1052"/>
      <c r="G24" s="1053"/>
      <c r="M24" s="1054" t="s">
        <v>1477</v>
      </c>
      <c r="O24" s="1041"/>
    </row>
    <row r="25" spans="1:104">
      <c r="A25" s="1049"/>
      <c r="B25" s="1050"/>
      <c r="C25" s="1193" t="s">
        <v>1478</v>
      </c>
      <c r="D25" s="1194"/>
      <c r="E25" s="1051">
        <v>111.83</v>
      </c>
      <c r="F25" s="1052"/>
      <c r="G25" s="1053"/>
      <c r="M25" s="1054" t="s">
        <v>1478</v>
      </c>
      <c r="O25" s="1041"/>
    </row>
    <row r="26" spans="1:104">
      <c r="A26" s="1049"/>
      <c r="B26" s="1050"/>
      <c r="C26" s="1193" t="s">
        <v>1479</v>
      </c>
      <c r="D26" s="1194"/>
      <c r="E26" s="1051">
        <v>34.76</v>
      </c>
      <c r="F26" s="1052"/>
      <c r="G26" s="1053"/>
      <c r="M26" s="1054" t="s">
        <v>1479</v>
      </c>
      <c r="O26" s="1041"/>
    </row>
    <row r="27" spans="1:104">
      <c r="A27" s="1049"/>
      <c r="B27" s="1050"/>
      <c r="C27" s="1193" t="s">
        <v>1480</v>
      </c>
      <c r="D27" s="1194"/>
      <c r="E27" s="1051">
        <v>35.159999999999997</v>
      </c>
      <c r="F27" s="1052"/>
      <c r="G27" s="1053"/>
      <c r="M27" s="1054" t="s">
        <v>1480</v>
      </c>
      <c r="O27" s="1041"/>
    </row>
    <row r="28" spans="1:104">
      <c r="A28" s="1049"/>
      <c r="B28" s="1050"/>
      <c r="C28" s="1193" t="s">
        <v>1481</v>
      </c>
      <c r="D28" s="1194"/>
      <c r="E28" s="1051">
        <v>26.2925</v>
      </c>
      <c r="F28" s="1052"/>
      <c r="G28" s="1053"/>
      <c r="M28" s="1054" t="s">
        <v>1481</v>
      </c>
      <c r="O28" s="1041"/>
    </row>
    <row r="29" spans="1:104">
      <c r="A29" s="1049"/>
      <c r="B29" s="1050"/>
      <c r="C29" s="1193" t="s">
        <v>1482</v>
      </c>
      <c r="D29" s="1194"/>
      <c r="E29" s="1051">
        <v>20.78</v>
      </c>
      <c r="F29" s="1052"/>
      <c r="G29" s="1053"/>
      <c r="M29" s="1054" t="s">
        <v>1482</v>
      </c>
      <c r="O29" s="1041"/>
    </row>
    <row r="30" spans="1:104">
      <c r="A30" s="1042">
        <v>9</v>
      </c>
      <c r="B30" s="1043" t="s">
        <v>1483</v>
      </c>
      <c r="C30" s="1044" t="s">
        <v>1484</v>
      </c>
      <c r="D30" s="1045" t="s">
        <v>853</v>
      </c>
      <c r="E30" s="1046">
        <v>2644.1774999999998</v>
      </c>
      <c r="F30" s="1095">
        <v>0</v>
      </c>
      <c r="G30" s="1047">
        <f>E30*F30</f>
        <v>0</v>
      </c>
      <c r="O30" s="1041">
        <v>2</v>
      </c>
      <c r="AA30" s="1019">
        <v>1</v>
      </c>
      <c r="AB30" s="1019">
        <v>1</v>
      </c>
      <c r="AC30" s="1019">
        <v>1</v>
      </c>
      <c r="AZ30" s="1019">
        <v>1</v>
      </c>
      <c r="BA30" s="1019">
        <f>IF(AZ30=1,G30,0)</f>
        <v>0</v>
      </c>
      <c r="BB30" s="1019">
        <f>IF(AZ30=2,G30,0)</f>
        <v>0</v>
      </c>
      <c r="BC30" s="1019">
        <f>IF(AZ30=3,G30,0)</f>
        <v>0</v>
      </c>
      <c r="BD30" s="1019">
        <f>IF(AZ30=4,G30,0)</f>
        <v>0</v>
      </c>
      <c r="BE30" s="1019">
        <f>IF(AZ30=5,G30,0)</f>
        <v>0</v>
      </c>
      <c r="CA30" s="1048">
        <v>1</v>
      </c>
      <c r="CB30" s="1048">
        <v>1</v>
      </c>
      <c r="CZ30" s="1019">
        <v>0</v>
      </c>
    </row>
    <row r="31" spans="1:104">
      <c r="A31" s="1049"/>
      <c r="B31" s="1050"/>
      <c r="C31" s="1193" t="s">
        <v>1485</v>
      </c>
      <c r="D31" s="1194"/>
      <c r="E31" s="1051">
        <v>2644.1774999999998</v>
      </c>
      <c r="F31" s="1052"/>
      <c r="G31" s="1053"/>
      <c r="M31" s="1054" t="s">
        <v>1485</v>
      </c>
      <c r="O31" s="1041"/>
    </row>
    <row r="32" spans="1:104">
      <c r="A32" s="1055"/>
      <c r="B32" s="1056" t="s">
        <v>669</v>
      </c>
      <c r="C32" s="1057" t="str">
        <f>CONCATENATE(B19," ",C19)</f>
        <v>63 Podlahy a podlahové konstrukce</v>
      </c>
      <c r="D32" s="1058"/>
      <c r="E32" s="1059"/>
      <c r="F32" s="1060"/>
      <c r="G32" s="1061">
        <f>SUM(G19:G31)</f>
        <v>0</v>
      </c>
      <c r="O32" s="1041">
        <v>4</v>
      </c>
      <c r="BA32" s="1062">
        <f>SUM(BA19:BA31)</f>
        <v>0</v>
      </c>
      <c r="BB32" s="1062">
        <f>SUM(BB19:BB31)</f>
        <v>0</v>
      </c>
      <c r="BC32" s="1062">
        <f>SUM(BC19:BC31)</f>
        <v>0</v>
      </c>
      <c r="BD32" s="1062">
        <f>SUM(BD19:BD31)</f>
        <v>0</v>
      </c>
      <c r="BE32" s="1062">
        <f>SUM(BE19:BE31)</f>
        <v>0</v>
      </c>
    </row>
    <row r="33" spans="1:104">
      <c r="A33" s="1034" t="s">
        <v>110</v>
      </c>
      <c r="B33" s="1035" t="s">
        <v>1486</v>
      </c>
      <c r="C33" s="1036" t="s">
        <v>1487</v>
      </c>
      <c r="D33" s="1037"/>
      <c r="E33" s="1038"/>
      <c r="F33" s="1038"/>
      <c r="G33" s="1039"/>
      <c r="H33" s="1040"/>
      <c r="I33" s="1040"/>
      <c r="O33" s="1041">
        <v>1</v>
      </c>
    </row>
    <row r="34" spans="1:104">
      <c r="A34" s="1042">
        <v>10</v>
      </c>
      <c r="B34" s="1043" t="s">
        <v>1488</v>
      </c>
      <c r="C34" s="1044" t="s">
        <v>1489</v>
      </c>
      <c r="D34" s="1045" t="s">
        <v>466</v>
      </c>
      <c r="E34" s="1046">
        <v>1</v>
      </c>
      <c r="F34" s="1095">
        <v>0</v>
      </c>
      <c r="G34" s="1047">
        <f>E34*F34</f>
        <v>0</v>
      </c>
      <c r="O34" s="1041">
        <v>2</v>
      </c>
      <c r="AA34" s="1019">
        <v>12</v>
      </c>
      <c r="AB34" s="1019">
        <v>0</v>
      </c>
      <c r="AC34" s="1019">
        <v>107</v>
      </c>
      <c r="AZ34" s="1019">
        <v>1</v>
      </c>
      <c r="BA34" s="1019">
        <f>IF(AZ34=1,G34,0)</f>
        <v>0</v>
      </c>
      <c r="BB34" s="1019">
        <f>IF(AZ34=2,G34,0)</f>
        <v>0</v>
      </c>
      <c r="BC34" s="1019">
        <f>IF(AZ34=3,G34,0)</f>
        <v>0</v>
      </c>
      <c r="BD34" s="1019">
        <f>IF(AZ34=4,G34,0)</f>
        <v>0</v>
      </c>
      <c r="BE34" s="1019">
        <f>IF(AZ34=5,G34,0)</f>
        <v>0</v>
      </c>
      <c r="CA34" s="1048">
        <v>12</v>
      </c>
      <c r="CB34" s="1048">
        <v>0</v>
      </c>
      <c r="CZ34" s="1019">
        <v>0</v>
      </c>
    </row>
    <row r="35" spans="1:104" ht="22.5">
      <c r="A35" s="1049"/>
      <c r="B35" s="1050"/>
      <c r="C35" s="1193" t="s">
        <v>1490</v>
      </c>
      <c r="D35" s="1194"/>
      <c r="E35" s="1051">
        <v>0</v>
      </c>
      <c r="F35" s="1052"/>
      <c r="G35" s="1053"/>
      <c r="M35" s="1054" t="s">
        <v>1490</v>
      </c>
      <c r="O35" s="1041"/>
    </row>
    <row r="36" spans="1:104">
      <c r="A36" s="1049"/>
      <c r="B36" s="1050"/>
      <c r="C36" s="1193" t="s">
        <v>1491</v>
      </c>
      <c r="D36" s="1194"/>
      <c r="E36" s="1051">
        <v>0</v>
      </c>
      <c r="F36" s="1052"/>
      <c r="G36" s="1053"/>
      <c r="M36" s="1054" t="s">
        <v>1491</v>
      </c>
      <c r="O36" s="1041"/>
    </row>
    <row r="37" spans="1:104">
      <c r="A37" s="1049"/>
      <c r="B37" s="1050"/>
      <c r="C37" s="1193" t="s">
        <v>1245</v>
      </c>
      <c r="D37" s="1194"/>
      <c r="E37" s="1051">
        <v>1</v>
      </c>
      <c r="F37" s="1052"/>
      <c r="G37" s="1053"/>
      <c r="M37" s="1054">
        <v>1</v>
      </c>
      <c r="O37" s="1041"/>
    </row>
    <row r="38" spans="1:104">
      <c r="A38" s="1055"/>
      <c r="B38" s="1056" t="s">
        <v>669</v>
      </c>
      <c r="C38" s="1057" t="str">
        <f>CONCATENATE(B33," ",C33)</f>
        <v>9 Ostatní konstrukce, bourání</v>
      </c>
      <c r="D38" s="1058"/>
      <c r="E38" s="1059"/>
      <c r="F38" s="1060"/>
      <c r="G38" s="1061">
        <f>SUM(G33:G37)</f>
        <v>0</v>
      </c>
      <c r="O38" s="1041">
        <v>4</v>
      </c>
      <c r="BA38" s="1062">
        <f>SUM(BA33:BA37)</f>
        <v>0</v>
      </c>
      <c r="BB38" s="1062">
        <f>SUM(BB33:BB37)</f>
        <v>0</v>
      </c>
      <c r="BC38" s="1062">
        <f>SUM(BC33:BC37)</f>
        <v>0</v>
      </c>
      <c r="BD38" s="1062">
        <f>SUM(BD33:BD37)</f>
        <v>0</v>
      </c>
      <c r="BE38" s="1062">
        <f>SUM(BE33:BE37)</f>
        <v>0</v>
      </c>
    </row>
    <row r="39" spans="1:104">
      <c r="A39" s="1034" t="s">
        <v>110</v>
      </c>
      <c r="B39" s="1035" t="s">
        <v>1492</v>
      </c>
      <c r="C39" s="1036" t="s">
        <v>1493</v>
      </c>
      <c r="D39" s="1037"/>
      <c r="E39" s="1038"/>
      <c r="F39" s="1038"/>
      <c r="G39" s="1039"/>
      <c r="H39" s="1040"/>
      <c r="I39" s="1040"/>
      <c r="O39" s="1041">
        <v>1</v>
      </c>
    </row>
    <row r="40" spans="1:104">
      <c r="A40" s="1042">
        <v>11</v>
      </c>
      <c r="B40" s="1043" t="s">
        <v>1494</v>
      </c>
      <c r="C40" s="1044" t="s">
        <v>1495</v>
      </c>
      <c r="D40" s="1045" t="s">
        <v>853</v>
      </c>
      <c r="E40" s="1046">
        <v>0</v>
      </c>
      <c r="F40" s="1095">
        <v>0</v>
      </c>
      <c r="G40" s="1047">
        <f>E40*F40</f>
        <v>0</v>
      </c>
      <c r="O40" s="1041">
        <v>2</v>
      </c>
      <c r="AA40" s="1019">
        <v>1</v>
      </c>
      <c r="AB40" s="1019">
        <v>1</v>
      </c>
      <c r="AC40" s="1019">
        <v>1</v>
      </c>
      <c r="AZ40" s="1019">
        <v>1</v>
      </c>
      <c r="BA40" s="1019">
        <f>IF(AZ40=1,G40,0)</f>
        <v>0</v>
      </c>
      <c r="BB40" s="1019">
        <f>IF(AZ40=2,G40,0)</f>
        <v>0</v>
      </c>
      <c r="BC40" s="1019">
        <f>IF(AZ40=3,G40,0)</f>
        <v>0</v>
      </c>
      <c r="BD40" s="1019">
        <f>IF(AZ40=4,G40,0)</f>
        <v>0</v>
      </c>
      <c r="BE40" s="1019">
        <f>IF(AZ40=5,G40,0)</f>
        <v>0</v>
      </c>
      <c r="CA40" s="1048">
        <v>1</v>
      </c>
      <c r="CB40" s="1048">
        <v>1</v>
      </c>
      <c r="CZ40" s="1019">
        <v>1.8380000000000001E-2</v>
      </c>
    </row>
    <row r="41" spans="1:104">
      <c r="A41" s="1049"/>
      <c r="B41" s="1050"/>
      <c r="C41" s="1193" t="s">
        <v>1496</v>
      </c>
      <c r="D41" s="1194"/>
      <c r="E41" s="1051">
        <v>0</v>
      </c>
      <c r="F41" s="1052"/>
      <c r="G41" s="1053"/>
      <c r="M41" s="1054" t="s">
        <v>1496</v>
      </c>
      <c r="O41" s="1041"/>
    </row>
    <row r="42" spans="1:104">
      <c r="A42" s="1049"/>
      <c r="B42" s="1050"/>
      <c r="C42" s="1193" t="s">
        <v>1497</v>
      </c>
      <c r="D42" s="1194"/>
      <c r="E42" s="1051">
        <v>0</v>
      </c>
      <c r="F42" s="1052"/>
      <c r="G42" s="1053"/>
      <c r="M42" s="1054">
        <v>0</v>
      </c>
      <c r="O42" s="1041"/>
    </row>
    <row r="43" spans="1:104">
      <c r="A43" s="1042">
        <v>12</v>
      </c>
      <c r="B43" s="1043" t="s">
        <v>1498</v>
      </c>
      <c r="C43" s="1044" t="s">
        <v>1499</v>
      </c>
      <c r="D43" s="1045" t="s">
        <v>853</v>
      </c>
      <c r="E43" s="1046">
        <v>860</v>
      </c>
      <c r="F43" s="1095">
        <v>0</v>
      </c>
      <c r="G43" s="1047">
        <f>E43*F43</f>
        <v>0</v>
      </c>
      <c r="O43" s="1041">
        <v>2</v>
      </c>
      <c r="AA43" s="1019">
        <v>1</v>
      </c>
      <c r="AB43" s="1019">
        <v>1</v>
      </c>
      <c r="AC43" s="1019">
        <v>1</v>
      </c>
      <c r="AZ43" s="1019">
        <v>1</v>
      </c>
      <c r="BA43" s="1019">
        <f>IF(AZ43=1,G43,0)</f>
        <v>0</v>
      </c>
      <c r="BB43" s="1019">
        <f>IF(AZ43=2,G43,0)</f>
        <v>0</v>
      </c>
      <c r="BC43" s="1019">
        <f>IF(AZ43=3,G43,0)</f>
        <v>0</v>
      </c>
      <c r="BD43" s="1019">
        <f>IF(AZ43=4,G43,0)</f>
        <v>0</v>
      </c>
      <c r="BE43" s="1019">
        <f>IF(AZ43=5,G43,0)</f>
        <v>0</v>
      </c>
      <c r="CA43" s="1048">
        <v>1</v>
      </c>
      <c r="CB43" s="1048">
        <v>1</v>
      </c>
      <c r="CZ43" s="1019">
        <v>1.58E-3</v>
      </c>
    </row>
    <row r="44" spans="1:104">
      <c r="A44" s="1055"/>
      <c r="B44" s="1056" t="s">
        <v>669</v>
      </c>
      <c r="C44" s="1057" t="str">
        <f>CONCATENATE(B39," ",C39)</f>
        <v>94 Lešení a stavební výtahy</v>
      </c>
      <c r="D44" s="1058"/>
      <c r="E44" s="1059"/>
      <c r="F44" s="1060"/>
      <c r="G44" s="1061">
        <f>SUM(G39:G43)</f>
        <v>0</v>
      </c>
      <c r="O44" s="1041">
        <v>4</v>
      </c>
      <c r="BA44" s="1062">
        <f>SUM(BA39:BA43)</f>
        <v>0</v>
      </c>
      <c r="BB44" s="1062">
        <f>SUM(BB39:BB43)</f>
        <v>0</v>
      </c>
      <c r="BC44" s="1062">
        <f>SUM(BC39:BC43)</f>
        <v>0</v>
      </c>
      <c r="BD44" s="1062">
        <f>SUM(BD39:BD43)</f>
        <v>0</v>
      </c>
      <c r="BE44" s="1062">
        <f>SUM(BE39:BE43)</f>
        <v>0</v>
      </c>
    </row>
    <row r="45" spans="1:104">
      <c r="A45" s="1034" t="s">
        <v>110</v>
      </c>
      <c r="B45" s="1035" t="s">
        <v>1500</v>
      </c>
      <c r="C45" s="1036" t="s">
        <v>1501</v>
      </c>
      <c r="D45" s="1037"/>
      <c r="E45" s="1038"/>
      <c r="F45" s="1038"/>
      <c r="G45" s="1039"/>
      <c r="H45" s="1040"/>
      <c r="I45" s="1040"/>
      <c r="O45" s="1041">
        <v>1</v>
      </c>
    </row>
    <row r="46" spans="1:104">
      <c r="A46" s="1042">
        <v>13</v>
      </c>
      <c r="B46" s="1043" t="s">
        <v>1502</v>
      </c>
      <c r="C46" s="1044" t="s">
        <v>1503</v>
      </c>
      <c r="D46" s="1045" t="s">
        <v>466</v>
      </c>
      <c r="E46" s="1046">
        <v>1</v>
      </c>
      <c r="F46" s="1095">
        <v>0</v>
      </c>
      <c r="G46" s="1047">
        <f>E46*F46</f>
        <v>0</v>
      </c>
      <c r="O46" s="1041">
        <v>2</v>
      </c>
      <c r="AA46" s="1019">
        <v>1</v>
      </c>
      <c r="AB46" s="1019">
        <v>1</v>
      </c>
      <c r="AC46" s="1019">
        <v>1</v>
      </c>
      <c r="AZ46" s="1019">
        <v>1</v>
      </c>
      <c r="BA46" s="1019">
        <f>IF(AZ46=1,G46,0)</f>
        <v>0</v>
      </c>
      <c r="BB46" s="1019">
        <f>IF(AZ46=2,G46,0)</f>
        <v>0</v>
      </c>
      <c r="BC46" s="1019">
        <f>IF(AZ46=3,G46,0)</f>
        <v>0</v>
      </c>
      <c r="BD46" s="1019">
        <f>IF(AZ46=4,G46,0)</f>
        <v>0</v>
      </c>
      <c r="BE46" s="1019">
        <f>IF(AZ46=5,G46,0)</f>
        <v>0</v>
      </c>
      <c r="CA46" s="1048">
        <v>1</v>
      </c>
      <c r="CB46" s="1048">
        <v>1</v>
      </c>
      <c r="CZ46" s="1019">
        <v>1.0000000000000001E-5</v>
      </c>
    </row>
    <row r="47" spans="1:104">
      <c r="A47" s="1055"/>
      <c r="B47" s="1056" t="s">
        <v>669</v>
      </c>
      <c r="C47" s="1057" t="str">
        <f>CONCATENATE(B45," ",C45)</f>
        <v>95 Dokončovací konstrukce na pozemních stavbách</v>
      </c>
      <c r="D47" s="1058"/>
      <c r="E47" s="1059"/>
      <c r="F47" s="1060"/>
      <c r="G47" s="1061">
        <f>SUM(G45:G46)</f>
        <v>0</v>
      </c>
      <c r="O47" s="1041">
        <v>4</v>
      </c>
      <c r="BA47" s="1062">
        <f>SUM(BA45:BA46)</f>
        <v>0</v>
      </c>
      <c r="BB47" s="1062">
        <f>SUM(BB45:BB46)</f>
        <v>0</v>
      </c>
      <c r="BC47" s="1062">
        <f>SUM(BC45:BC46)</f>
        <v>0</v>
      </c>
      <c r="BD47" s="1062">
        <f>SUM(BD45:BD46)</f>
        <v>0</v>
      </c>
      <c r="BE47" s="1062">
        <f>SUM(BE45:BE46)</f>
        <v>0</v>
      </c>
    </row>
    <row r="48" spans="1:104">
      <c r="A48" s="1034" t="s">
        <v>110</v>
      </c>
      <c r="B48" s="1035" t="s">
        <v>1504</v>
      </c>
      <c r="C48" s="1036" t="s">
        <v>1505</v>
      </c>
      <c r="D48" s="1037"/>
      <c r="E48" s="1038"/>
      <c r="F48" s="1038"/>
      <c r="G48" s="1039"/>
      <c r="H48" s="1040"/>
      <c r="I48" s="1040"/>
      <c r="O48" s="1041">
        <v>1</v>
      </c>
    </row>
    <row r="49" spans="1:104">
      <c r="A49" s="1042">
        <v>14</v>
      </c>
      <c r="B49" s="1043" t="s">
        <v>1506</v>
      </c>
      <c r="C49" s="1044" t="s">
        <v>1507</v>
      </c>
      <c r="D49" s="1045" t="s">
        <v>466</v>
      </c>
      <c r="E49" s="1046">
        <v>1</v>
      </c>
      <c r="F49" s="1095">
        <v>0</v>
      </c>
      <c r="G49" s="1047">
        <f>E49*F49</f>
        <v>0</v>
      </c>
      <c r="O49" s="1041">
        <v>2</v>
      </c>
      <c r="AA49" s="1019">
        <v>1</v>
      </c>
      <c r="AB49" s="1019">
        <v>9</v>
      </c>
      <c r="AC49" s="1019">
        <v>9</v>
      </c>
      <c r="AZ49" s="1019">
        <v>1</v>
      </c>
      <c r="BA49" s="1019">
        <f>IF(AZ49=1,G49,0)</f>
        <v>0</v>
      </c>
      <c r="BB49" s="1019">
        <f>IF(AZ49=2,G49,0)</f>
        <v>0</v>
      </c>
      <c r="BC49" s="1019">
        <f>IF(AZ49=3,G49,0)</f>
        <v>0</v>
      </c>
      <c r="BD49" s="1019">
        <f>IF(AZ49=4,G49,0)</f>
        <v>0</v>
      </c>
      <c r="BE49" s="1019">
        <f>IF(AZ49=5,G49,0)</f>
        <v>0</v>
      </c>
      <c r="CA49" s="1048">
        <v>1</v>
      </c>
      <c r="CB49" s="1048">
        <v>9</v>
      </c>
      <c r="CZ49" s="1019">
        <v>0</v>
      </c>
    </row>
    <row r="50" spans="1:104">
      <c r="A50" s="1042">
        <v>15</v>
      </c>
      <c r="B50" s="1043" t="s">
        <v>1508</v>
      </c>
      <c r="C50" s="1044" t="s">
        <v>1509</v>
      </c>
      <c r="D50" s="1045" t="s">
        <v>466</v>
      </c>
      <c r="E50" s="1046">
        <v>1</v>
      </c>
      <c r="F50" s="1095">
        <v>0</v>
      </c>
      <c r="G50" s="1047">
        <f>E50*F50</f>
        <v>0</v>
      </c>
      <c r="O50" s="1041">
        <v>2</v>
      </c>
      <c r="AA50" s="1019">
        <v>1</v>
      </c>
      <c r="AB50" s="1019">
        <v>1</v>
      </c>
      <c r="AC50" s="1019">
        <v>1</v>
      </c>
      <c r="AZ50" s="1019">
        <v>1</v>
      </c>
      <c r="BA50" s="1019">
        <f>IF(AZ50=1,G50,0)</f>
        <v>0</v>
      </c>
      <c r="BB50" s="1019">
        <f>IF(AZ50=2,G50,0)</f>
        <v>0</v>
      </c>
      <c r="BC50" s="1019">
        <f>IF(AZ50=3,G50,0)</f>
        <v>0</v>
      </c>
      <c r="BD50" s="1019">
        <f>IF(AZ50=4,G50,0)</f>
        <v>0</v>
      </c>
      <c r="BE50" s="1019">
        <f>IF(AZ50=5,G50,0)</f>
        <v>0</v>
      </c>
      <c r="CA50" s="1048">
        <v>1</v>
      </c>
      <c r="CB50" s="1048">
        <v>1</v>
      </c>
      <c r="CZ50" s="1019">
        <v>0</v>
      </c>
    </row>
    <row r="51" spans="1:104">
      <c r="A51" s="1042">
        <v>16</v>
      </c>
      <c r="B51" s="1043" t="s">
        <v>1510</v>
      </c>
      <c r="C51" s="1044" t="s">
        <v>1511</v>
      </c>
      <c r="D51" s="1045" t="s">
        <v>466</v>
      </c>
      <c r="E51" s="1046">
        <v>1</v>
      </c>
      <c r="F51" s="1095">
        <v>0</v>
      </c>
      <c r="G51" s="1047">
        <f>E51*F51</f>
        <v>0</v>
      </c>
      <c r="O51" s="1041">
        <v>2</v>
      </c>
      <c r="AA51" s="1019">
        <v>1</v>
      </c>
      <c r="AB51" s="1019">
        <v>1</v>
      </c>
      <c r="AC51" s="1019">
        <v>1</v>
      </c>
      <c r="AZ51" s="1019">
        <v>1</v>
      </c>
      <c r="BA51" s="1019">
        <f>IF(AZ51=1,G51,0)</f>
        <v>0</v>
      </c>
      <c r="BB51" s="1019">
        <f>IF(AZ51=2,G51,0)</f>
        <v>0</v>
      </c>
      <c r="BC51" s="1019">
        <f>IF(AZ51=3,G51,0)</f>
        <v>0</v>
      </c>
      <c r="BD51" s="1019">
        <f>IF(AZ51=4,G51,0)</f>
        <v>0</v>
      </c>
      <c r="BE51" s="1019">
        <f>IF(AZ51=5,G51,0)</f>
        <v>0</v>
      </c>
      <c r="CA51" s="1048">
        <v>1</v>
      </c>
      <c r="CB51" s="1048">
        <v>1</v>
      </c>
      <c r="CZ51" s="1019">
        <v>0</v>
      </c>
    </row>
    <row r="52" spans="1:104">
      <c r="A52" s="1042">
        <v>17</v>
      </c>
      <c r="B52" s="1043" t="s">
        <v>1512</v>
      </c>
      <c r="C52" s="1044" t="s">
        <v>1513</v>
      </c>
      <c r="D52" s="1045" t="s">
        <v>853</v>
      </c>
      <c r="E52" s="1046">
        <v>125.67</v>
      </c>
      <c r="F52" s="1095">
        <v>0</v>
      </c>
      <c r="G52" s="1047">
        <f>E52*F52</f>
        <v>0</v>
      </c>
      <c r="O52" s="1041">
        <v>2</v>
      </c>
      <c r="AA52" s="1019">
        <v>1</v>
      </c>
      <c r="AB52" s="1019">
        <v>7</v>
      </c>
      <c r="AC52" s="1019">
        <v>7</v>
      </c>
      <c r="AZ52" s="1019">
        <v>1</v>
      </c>
      <c r="BA52" s="1019">
        <f>IF(AZ52=1,G52,0)</f>
        <v>0</v>
      </c>
      <c r="BB52" s="1019">
        <f>IF(AZ52=2,G52,0)</f>
        <v>0</v>
      </c>
      <c r="BC52" s="1019">
        <f>IF(AZ52=3,G52,0)</f>
        <v>0</v>
      </c>
      <c r="BD52" s="1019">
        <f>IF(AZ52=4,G52,0)</f>
        <v>0</v>
      </c>
      <c r="BE52" s="1019">
        <f>IF(AZ52=5,G52,0)</f>
        <v>0</v>
      </c>
      <c r="CA52" s="1048">
        <v>1</v>
      </c>
      <c r="CB52" s="1048">
        <v>7</v>
      </c>
      <c r="CZ52" s="1019">
        <v>0</v>
      </c>
    </row>
    <row r="53" spans="1:104" ht="33.75">
      <c r="A53" s="1049"/>
      <c r="B53" s="1050"/>
      <c r="C53" s="1193" t="s">
        <v>1514</v>
      </c>
      <c r="D53" s="1194"/>
      <c r="E53" s="1051">
        <v>125.67</v>
      </c>
      <c r="F53" s="1052"/>
      <c r="G53" s="1053"/>
      <c r="M53" s="1054" t="s">
        <v>1514</v>
      </c>
      <c r="O53" s="1041"/>
    </row>
    <row r="54" spans="1:104">
      <c r="A54" s="1042">
        <v>18</v>
      </c>
      <c r="B54" s="1043" t="s">
        <v>1515</v>
      </c>
      <c r="C54" s="1044" t="s">
        <v>1516</v>
      </c>
      <c r="D54" s="1045" t="s">
        <v>1261</v>
      </c>
      <c r="E54" s="1046">
        <v>1.0637000000000001</v>
      </c>
      <c r="F54" s="1095">
        <v>0</v>
      </c>
      <c r="G54" s="1047">
        <f>E54*F54</f>
        <v>0</v>
      </c>
      <c r="O54" s="1041">
        <v>2</v>
      </c>
      <c r="AA54" s="1019">
        <v>1</v>
      </c>
      <c r="AB54" s="1019">
        <v>1</v>
      </c>
      <c r="AC54" s="1019">
        <v>1</v>
      </c>
      <c r="AZ54" s="1019">
        <v>1</v>
      </c>
      <c r="BA54" s="1019">
        <f>IF(AZ54=1,G54,0)</f>
        <v>0</v>
      </c>
      <c r="BB54" s="1019">
        <f>IF(AZ54=2,G54,0)</f>
        <v>0</v>
      </c>
      <c r="BC54" s="1019">
        <f>IF(AZ54=3,G54,0)</f>
        <v>0</v>
      </c>
      <c r="BD54" s="1019">
        <f>IF(AZ54=4,G54,0)</f>
        <v>0</v>
      </c>
      <c r="BE54" s="1019">
        <f>IF(AZ54=5,G54,0)</f>
        <v>0</v>
      </c>
      <c r="CA54" s="1048">
        <v>1</v>
      </c>
      <c r="CB54" s="1048">
        <v>1</v>
      </c>
      <c r="CZ54" s="1019">
        <v>0</v>
      </c>
    </row>
    <row r="55" spans="1:104">
      <c r="A55" s="1049"/>
      <c r="B55" s="1050"/>
      <c r="C55" s="1193" t="s">
        <v>1517</v>
      </c>
      <c r="D55" s="1194"/>
      <c r="E55" s="1051">
        <v>1.0637000000000001</v>
      </c>
      <c r="F55" s="1052"/>
      <c r="G55" s="1053"/>
      <c r="M55" s="1054" t="s">
        <v>1517</v>
      </c>
      <c r="O55" s="1041"/>
    </row>
    <row r="56" spans="1:104">
      <c r="A56" s="1042">
        <v>19</v>
      </c>
      <c r="B56" s="1043" t="s">
        <v>1518</v>
      </c>
      <c r="C56" s="1044" t="s">
        <v>1519</v>
      </c>
      <c r="D56" s="1045" t="s">
        <v>853</v>
      </c>
      <c r="E56" s="1046">
        <v>717.81889999999999</v>
      </c>
      <c r="F56" s="1095">
        <v>0</v>
      </c>
      <c r="G56" s="1047">
        <f>E56*F56</f>
        <v>0</v>
      </c>
      <c r="O56" s="1041">
        <v>2</v>
      </c>
      <c r="AA56" s="1019">
        <v>1</v>
      </c>
      <c r="AB56" s="1019">
        <v>1</v>
      </c>
      <c r="AC56" s="1019">
        <v>1</v>
      </c>
      <c r="AZ56" s="1019">
        <v>1</v>
      </c>
      <c r="BA56" s="1019">
        <f>IF(AZ56=1,G56,0)</f>
        <v>0</v>
      </c>
      <c r="BB56" s="1019">
        <f>IF(AZ56=2,G56,0)</f>
        <v>0</v>
      </c>
      <c r="BC56" s="1019">
        <f>IF(AZ56=3,G56,0)</f>
        <v>0</v>
      </c>
      <c r="BD56" s="1019">
        <f>IF(AZ56=4,G56,0)</f>
        <v>0</v>
      </c>
      <c r="BE56" s="1019">
        <f>IF(AZ56=5,G56,0)</f>
        <v>0</v>
      </c>
      <c r="CA56" s="1048">
        <v>1</v>
      </c>
      <c r="CB56" s="1048">
        <v>1</v>
      </c>
      <c r="CZ56" s="1019">
        <v>6.7000000000000002E-4</v>
      </c>
    </row>
    <row r="57" spans="1:104">
      <c r="A57" s="1049"/>
      <c r="B57" s="1050"/>
      <c r="C57" s="1193" t="s">
        <v>1520</v>
      </c>
      <c r="D57" s="1194"/>
      <c r="E57" s="1051">
        <v>73.669300000000007</v>
      </c>
      <c r="F57" s="1052"/>
      <c r="G57" s="1053"/>
      <c r="M57" s="1054" t="s">
        <v>1520</v>
      </c>
      <c r="O57" s="1041"/>
    </row>
    <row r="58" spans="1:104">
      <c r="A58" s="1049"/>
      <c r="B58" s="1050"/>
      <c r="C58" s="1195" t="s">
        <v>1521</v>
      </c>
      <c r="D58" s="1194"/>
      <c r="E58" s="1063">
        <v>73.669300000000007</v>
      </c>
      <c r="F58" s="1052"/>
      <c r="G58" s="1053"/>
      <c r="M58" s="1054" t="s">
        <v>1521</v>
      </c>
      <c r="O58" s="1041"/>
    </row>
    <row r="59" spans="1:104">
      <c r="A59" s="1049"/>
      <c r="B59" s="1050"/>
      <c r="C59" s="1193" t="s">
        <v>1522</v>
      </c>
      <c r="D59" s="1194"/>
      <c r="E59" s="1051">
        <v>0</v>
      </c>
      <c r="F59" s="1052"/>
      <c r="G59" s="1053"/>
      <c r="M59" s="1054" t="s">
        <v>1522</v>
      </c>
      <c r="O59" s="1041"/>
    </row>
    <row r="60" spans="1:104" ht="22.5">
      <c r="A60" s="1049"/>
      <c r="B60" s="1050"/>
      <c r="C60" s="1193" t="s">
        <v>1523</v>
      </c>
      <c r="D60" s="1194"/>
      <c r="E60" s="1051">
        <v>62.174999999999997</v>
      </c>
      <c r="F60" s="1052"/>
      <c r="G60" s="1053"/>
      <c r="M60" s="1054" t="s">
        <v>1523</v>
      </c>
      <c r="O60" s="1041"/>
    </row>
    <row r="61" spans="1:104">
      <c r="A61" s="1049"/>
      <c r="B61" s="1050"/>
      <c r="C61" s="1193" t="s">
        <v>1524</v>
      </c>
      <c r="D61" s="1194"/>
      <c r="E61" s="1051">
        <v>46.03</v>
      </c>
      <c r="F61" s="1052"/>
      <c r="G61" s="1053"/>
      <c r="M61" s="1054" t="s">
        <v>1524</v>
      </c>
      <c r="O61" s="1041"/>
    </row>
    <row r="62" spans="1:104" ht="22.5">
      <c r="A62" s="1049"/>
      <c r="B62" s="1050"/>
      <c r="C62" s="1193" t="s">
        <v>1525</v>
      </c>
      <c r="D62" s="1194"/>
      <c r="E62" s="1051">
        <v>53.96</v>
      </c>
      <c r="F62" s="1052"/>
      <c r="G62" s="1053"/>
      <c r="M62" s="1054" t="s">
        <v>1525</v>
      </c>
      <c r="O62" s="1041"/>
    </row>
    <row r="63" spans="1:104">
      <c r="A63" s="1049"/>
      <c r="B63" s="1050"/>
      <c r="C63" s="1193" t="s">
        <v>1526</v>
      </c>
      <c r="D63" s="1194"/>
      <c r="E63" s="1051">
        <v>20.397500000000001</v>
      </c>
      <c r="F63" s="1052"/>
      <c r="G63" s="1053"/>
      <c r="M63" s="1054" t="s">
        <v>1526</v>
      </c>
      <c r="O63" s="1041"/>
    </row>
    <row r="64" spans="1:104">
      <c r="A64" s="1049"/>
      <c r="B64" s="1050"/>
      <c r="C64" s="1195" t="s">
        <v>1521</v>
      </c>
      <c r="D64" s="1194"/>
      <c r="E64" s="1063">
        <v>182.5625</v>
      </c>
      <c r="F64" s="1052"/>
      <c r="G64" s="1053"/>
      <c r="M64" s="1054" t="s">
        <v>1521</v>
      </c>
      <c r="O64" s="1041"/>
    </row>
    <row r="65" spans="1:104">
      <c r="A65" s="1049"/>
      <c r="B65" s="1050"/>
      <c r="C65" s="1193" t="s">
        <v>1527</v>
      </c>
      <c r="D65" s="1194"/>
      <c r="E65" s="1051">
        <v>0</v>
      </c>
      <c r="F65" s="1052"/>
      <c r="G65" s="1053"/>
      <c r="M65" s="1054" t="s">
        <v>1527</v>
      </c>
      <c r="O65" s="1041"/>
    </row>
    <row r="66" spans="1:104" ht="33.75">
      <c r="A66" s="1049"/>
      <c r="B66" s="1050"/>
      <c r="C66" s="1193" t="s">
        <v>1528</v>
      </c>
      <c r="D66" s="1194"/>
      <c r="E66" s="1051">
        <v>316.26900000000001</v>
      </c>
      <c r="F66" s="1052"/>
      <c r="G66" s="1053"/>
      <c r="M66" s="1054" t="s">
        <v>1528</v>
      </c>
      <c r="O66" s="1041"/>
    </row>
    <row r="67" spans="1:104" ht="33.75">
      <c r="A67" s="1049"/>
      <c r="B67" s="1050"/>
      <c r="C67" s="1193" t="s">
        <v>1529</v>
      </c>
      <c r="D67" s="1194"/>
      <c r="E67" s="1051">
        <v>122.72</v>
      </c>
      <c r="F67" s="1052"/>
      <c r="G67" s="1053"/>
      <c r="M67" s="1054" t="s">
        <v>1529</v>
      </c>
      <c r="O67" s="1041"/>
    </row>
    <row r="68" spans="1:104">
      <c r="A68" s="1049"/>
      <c r="B68" s="1050"/>
      <c r="C68" s="1193" t="s">
        <v>1530</v>
      </c>
      <c r="D68" s="1194"/>
      <c r="E68" s="1051">
        <v>-12.805</v>
      </c>
      <c r="F68" s="1052"/>
      <c r="G68" s="1053"/>
      <c r="M68" s="1054" t="s">
        <v>1530</v>
      </c>
      <c r="O68" s="1041"/>
    </row>
    <row r="69" spans="1:104">
      <c r="A69" s="1049"/>
      <c r="B69" s="1050"/>
      <c r="C69" s="1193" t="s">
        <v>1531</v>
      </c>
      <c r="D69" s="1194"/>
      <c r="E69" s="1051">
        <v>21.126000000000001</v>
      </c>
      <c r="F69" s="1052"/>
      <c r="G69" s="1053"/>
      <c r="M69" s="1054" t="s">
        <v>1531</v>
      </c>
      <c r="O69" s="1041"/>
    </row>
    <row r="70" spans="1:104">
      <c r="A70" s="1049"/>
      <c r="B70" s="1050"/>
      <c r="C70" s="1193" t="s">
        <v>1532</v>
      </c>
      <c r="D70" s="1194"/>
      <c r="E70" s="1051">
        <v>1.671</v>
      </c>
      <c r="F70" s="1052"/>
      <c r="G70" s="1053"/>
      <c r="M70" s="1054" t="s">
        <v>1532</v>
      </c>
      <c r="O70" s="1041"/>
    </row>
    <row r="71" spans="1:104">
      <c r="A71" s="1049"/>
      <c r="B71" s="1050"/>
      <c r="C71" s="1195" t="s">
        <v>1521</v>
      </c>
      <c r="D71" s="1194"/>
      <c r="E71" s="1063">
        <v>448.98099999999999</v>
      </c>
      <c r="F71" s="1052"/>
      <c r="G71" s="1053"/>
      <c r="M71" s="1054" t="s">
        <v>1521</v>
      </c>
      <c r="O71" s="1041"/>
    </row>
    <row r="72" spans="1:104">
      <c r="A72" s="1049"/>
      <c r="B72" s="1050"/>
      <c r="C72" s="1193" t="s">
        <v>1533</v>
      </c>
      <c r="D72" s="1194"/>
      <c r="E72" s="1051">
        <v>5.968</v>
      </c>
      <c r="F72" s="1052"/>
      <c r="G72" s="1053"/>
      <c r="M72" s="1054" t="s">
        <v>1533</v>
      </c>
      <c r="O72" s="1041"/>
    </row>
    <row r="73" spans="1:104">
      <c r="A73" s="1049"/>
      <c r="B73" s="1050"/>
      <c r="C73" s="1193" t="s">
        <v>1534</v>
      </c>
      <c r="D73" s="1194"/>
      <c r="E73" s="1051">
        <v>6.6379999999999999</v>
      </c>
      <c r="F73" s="1052"/>
      <c r="G73" s="1053"/>
      <c r="M73" s="1054" t="s">
        <v>1534</v>
      </c>
      <c r="O73" s="1041"/>
    </row>
    <row r="74" spans="1:104">
      <c r="A74" s="1042">
        <v>20</v>
      </c>
      <c r="B74" s="1043" t="s">
        <v>1535</v>
      </c>
      <c r="C74" s="1044" t="s">
        <v>1536</v>
      </c>
      <c r="D74" s="1045" t="s">
        <v>853</v>
      </c>
      <c r="E74" s="1046">
        <v>202.82300000000001</v>
      </c>
      <c r="F74" s="1095">
        <v>0</v>
      </c>
      <c r="G74" s="1047">
        <f>E74*F74</f>
        <v>0</v>
      </c>
      <c r="O74" s="1041">
        <v>2</v>
      </c>
      <c r="AA74" s="1019">
        <v>1</v>
      </c>
      <c r="AB74" s="1019">
        <v>0</v>
      </c>
      <c r="AC74" s="1019">
        <v>0</v>
      </c>
      <c r="AZ74" s="1019">
        <v>1</v>
      </c>
      <c r="BA74" s="1019">
        <f>IF(AZ74=1,G74,0)</f>
        <v>0</v>
      </c>
      <c r="BB74" s="1019">
        <f>IF(AZ74=2,G74,0)</f>
        <v>0</v>
      </c>
      <c r="BC74" s="1019">
        <f>IF(AZ74=3,G74,0)</f>
        <v>0</v>
      </c>
      <c r="BD74" s="1019">
        <f>IF(AZ74=4,G74,0)</f>
        <v>0</v>
      </c>
      <c r="BE74" s="1019">
        <f>IF(AZ74=5,G74,0)</f>
        <v>0</v>
      </c>
      <c r="CA74" s="1048">
        <v>1</v>
      </c>
      <c r="CB74" s="1048">
        <v>0</v>
      </c>
      <c r="CZ74" s="1019">
        <v>6.7000000000000002E-4</v>
      </c>
    </row>
    <row r="75" spans="1:104">
      <c r="A75" s="1049"/>
      <c r="B75" s="1050"/>
      <c r="C75" s="1193" t="s">
        <v>1537</v>
      </c>
      <c r="D75" s="1194"/>
      <c r="E75" s="1051">
        <v>58.457000000000001</v>
      </c>
      <c r="F75" s="1052"/>
      <c r="G75" s="1053"/>
      <c r="M75" s="1054" t="s">
        <v>1537</v>
      </c>
      <c r="O75" s="1041"/>
    </row>
    <row r="76" spans="1:104">
      <c r="A76" s="1049"/>
      <c r="B76" s="1050"/>
      <c r="C76" s="1195" t="s">
        <v>1521</v>
      </c>
      <c r="D76" s="1194"/>
      <c r="E76" s="1063">
        <v>58.457000000000001</v>
      </c>
      <c r="F76" s="1052"/>
      <c r="G76" s="1053"/>
      <c r="M76" s="1054" t="s">
        <v>1521</v>
      </c>
      <c r="O76" s="1041"/>
    </row>
    <row r="77" spans="1:104">
      <c r="A77" s="1049"/>
      <c r="B77" s="1050"/>
      <c r="C77" s="1193" t="s">
        <v>1538</v>
      </c>
      <c r="D77" s="1194"/>
      <c r="E77" s="1051">
        <v>109.708</v>
      </c>
      <c r="F77" s="1052"/>
      <c r="G77" s="1053"/>
      <c r="M77" s="1054" t="s">
        <v>1538</v>
      </c>
      <c r="O77" s="1041"/>
    </row>
    <row r="78" spans="1:104">
      <c r="A78" s="1049"/>
      <c r="B78" s="1050"/>
      <c r="C78" s="1193" t="s">
        <v>1539</v>
      </c>
      <c r="D78" s="1194"/>
      <c r="E78" s="1051">
        <v>28.768000000000001</v>
      </c>
      <c r="F78" s="1052"/>
      <c r="G78" s="1053"/>
      <c r="M78" s="1054" t="s">
        <v>1539</v>
      </c>
      <c r="O78" s="1041"/>
    </row>
    <row r="79" spans="1:104">
      <c r="A79" s="1049"/>
      <c r="B79" s="1050"/>
      <c r="C79" s="1193" t="s">
        <v>1540</v>
      </c>
      <c r="D79" s="1194"/>
      <c r="E79" s="1051">
        <v>4.54</v>
      </c>
      <c r="F79" s="1052"/>
      <c r="G79" s="1053"/>
      <c r="M79" s="1054" t="s">
        <v>1540</v>
      </c>
      <c r="O79" s="1041"/>
    </row>
    <row r="80" spans="1:104">
      <c r="A80" s="1049"/>
      <c r="B80" s="1050"/>
      <c r="C80" s="1193" t="s">
        <v>1541</v>
      </c>
      <c r="D80" s="1194"/>
      <c r="E80" s="1051">
        <v>1.35</v>
      </c>
      <c r="F80" s="1052"/>
      <c r="G80" s="1053"/>
      <c r="M80" s="1054" t="s">
        <v>1541</v>
      </c>
      <c r="O80" s="1041"/>
    </row>
    <row r="81" spans="1:104">
      <c r="A81" s="1049"/>
      <c r="B81" s="1050"/>
      <c r="C81" s="1195" t="s">
        <v>1521</v>
      </c>
      <c r="D81" s="1194"/>
      <c r="E81" s="1063">
        <v>144.36599999999999</v>
      </c>
      <c r="F81" s="1052"/>
      <c r="G81" s="1053"/>
      <c r="M81" s="1054" t="s">
        <v>1521</v>
      </c>
      <c r="O81" s="1041"/>
    </row>
    <row r="82" spans="1:104">
      <c r="A82" s="1042">
        <v>21</v>
      </c>
      <c r="B82" s="1043" t="s">
        <v>1542</v>
      </c>
      <c r="C82" s="1044" t="s">
        <v>1543</v>
      </c>
      <c r="D82" s="1045" t="s">
        <v>1261</v>
      </c>
      <c r="E82" s="1046">
        <v>23.4682</v>
      </c>
      <c r="F82" s="1095">
        <v>0</v>
      </c>
      <c r="G82" s="1047">
        <f>E82*F82</f>
        <v>0</v>
      </c>
      <c r="O82" s="1041">
        <v>2</v>
      </c>
      <c r="AA82" s="1019">
        <v>1</v>
      </c>
      <c r="AB82" s="1019">
        <v>1</v>
      </c>
      <c r="AC82" s="1019">
        <v>1</v>
      </c>
      <c r="AZ82" s="1019">
        <v>1</v>
      </c>
      <c r="BA82" s="1019">
        <f>IF(AZ82=1,G82,0)</f>
        <v>0</v>
      </c>
      <c r="BB82" s="1019">
        <f>IF(AZ82=2,G82,0)</f>
        <v>0</v>
      </c>
      <c r="BC82" s="1019">
        <f>IF(AZ82=3,G82,0)</f>
        <v>0</v>
      </c>
      <c r="BD82" s="1019">
        <f>IF(AZ82=4,G82,0)</f>
        <v>0</v>
      </c>
      <c r="BE82" s="1019">
        <f>IF(AZ82=5,G82,0)</f>
        <v>0</v>
      </c>
      <c r="CA82" s="1048">
        <v>1</v>
      </c>
      <c r="CB82" s="1048">
        <v>1</v>
      </c>
      <c r="CZ82" s="1019">
        <v>1.2800000000000001E-3</v>
      </c>
    </row>
    <row r="83" spans="1:104">
      <c r="A83" s="1049"/>
      <c r="B83" s="1050"/>
      <c r="C83" s="1193" t="s">
        <v>1544</v>
      </c>
      <c r="D83" s="1194"/>
      <c r="E83" s="1051">
        <v>1.4279999999999999</v>
      </c>
      <c r="F83" s="1052"/>
      <c r="G83" s="1053"/>
      <c r="M83" s="1054" t="s">
        <v>1544</v>
      </c>
      <c r="O83" s="1041"/>
    </row>
    <row r="84" spans="1:104">
      <c r="A84" s="1049"/>
      <c r="B84" s="1050"/>
      <c r="C84" s="1193" t="s">
        <v>1545</v>
      </c>
      <c r="D84" s="1194"/>
      <c r="E84" s="1051">
        <v>0.88739999999999997</v>
      </c>
      <c r="F84" s="1052"/>
      <c r="G84" s="1053"/>
      <c r="M84" s="1054" t="s">
        <v>1545</v>
      </c>
      <c r="O84" s="1041"/>
    </row>
    <row r="85" spans="1:104">
      <c r="A85" s="1049"/>
      <c r="B85" s="1050"/>
      <c r="C85" s="1195" t="s">
        <v>1521</v>
      </c>
      <c r="D85" s="1194"/>
      <c r="E85" s="1063">
        <v>2.3153999999999999</v>
      </c>
      <c r="F85" s="1052"/>
      <c r="G85" s="1053"/>
      <c r="M85" s="1054" t="s">
        <v>1521</v>
      </c>
      <c r="O85" s="1041"/>
    </row>
    <row r="86" spans="1:104">
      <c r="A86" s="1049"/>
      <c r="B86" s="1050"/>
      <c r="C86" s="1193" t="s">
        <v>1546</v>
      </c>
      <c r="D86" s="1194"/>
      <c r="E86" s="1051">
        <v>4.4916999999999998</v>
      </c>
      <c r="F86" s="1052"/>
      <c r="G86" s="1053"/>
      <c r="M86" s="1054" t="s">
        <v>1546</v>
      </c>
      <c r="O86" s="1041"/>
    </row>
    <row r="87" spans="1:104">
      <c r="A87" s="1049"/>
      <c r="B87" s="1050"/>
      <c r="C87" s="1193" t="s">
        <v>1547</v>
      </c>
      <c r="D87" s="1194"/>
      <c r="E87" s="1051">
        <v>0.74250000000000005</v>
      </c>
      <c r="F87" s="1052"/>
      <c r="G87" s="1053"/>
      <c r="M87" s="1054" t="s">
        <v>1547</v>
      </c>
      <c r="O87" s="1041"/>
    </row>
    <row r="88" spans="1:104">
      <c r="A88" s="1049"/>
      <c r="B88" s="1050"/>
      <c r="C88" s="1193" t="s">
        <v>1548</v>
      </c>
      <c r="D88" s="1194"/>
      <c r="E88" s="1051">
        <v>1.9300000000000001E-2</v>
      </c>
      <c r="F88" s="1052"/>
      <c r="G88" s="1053"/>
      <c r="M88" s="1054" t="s">
        <v>1548</v>
      </c>
      <c r="O88" s="1041"/>
    </row>
    <row r="89" spans="1:104">
      <c r="A89" s="1049"/>
      <c r="B89" s="1050"/>
      <c r="C89" s="1195" t="s">
        <v>1521</v>
      </c>
      <c r="D89" s="1194"/>
      <c r="E89" s="1063">
        <v>5.2534999999999998</v>
      </c>
      <c r="F89" s="1052"/>
      <c r="G89" s="1053"/>
      <c r="M89" s="1054" t="s">
        <v>1521</v>
      </c>
      <c r="O89" s="1041"/>
    </row>
    <row r="90" spans="1:104" ht="22.5">
      <c r="A90" s="1049"/>
      <c r="B90" s="1050"/>
      <c r="C90" s="1193" t="s">
        <v>1549</v>
      </c>
      <c r="D90" s="1194"/>
      <c r="E90" s="1051">
        <v>15.0578</v>
      </c>
      <c r="F90" s="1052"/>
      <c r="G90" s="1053"/>
      <c r="M90" s="1054" t="s">
        <v>1549</v>
      </c>
      <c r="O90" s="1041"/>
    </row>
    <row r="91" spans="1:104">
      <c r="A91" s="1049"/>
      <c r="B91" s="1050"/>
      <c r="C91" s="1193" t="s">
        <v>1550</v>
      </c>
      <c r="D91" s="1194"/>
      <c r="E91" s="1051">
        <v>0.84150000000000003</v>
      </c>
      <c r="F91" s="1052"/>
      <c r="G91" s="1053"/>
      <c r="M91" s="1054" t="s">
        <v>1550</v>
      </c>
      <c r="O91" s="1041"/>
    </row>
    <row r="92" spans="1:104">
      <c r="A92" s="1049"/>
      <c r="B92" s="1050"/>
      <c r="C92" s="1195" t="s">
        <v>1521</v>
      </c>
      <c r="D92" s="1194"/>
      <c r="E92" s="1063">
        <v>15.8993</v>
      </c>
      <c r="F92" s="1052"/>
      <c r="G92" s="1053"/>
      <c r="M92" s="1054" t="s">
        <v>1521</v>
      </c>
      <c r="O92" s="1041"/>
    </row>
    <row r="93" spans="1:104">
      <c r="A93" s="1042">
        <v>22</v>
      </c>
      <c r="B93" s="1043" t="s">
        <v>1551</v>
      </c>
      <c r="C93" s="1044" t="s">
        <v>1552</v>
      </c>
      <c r="D93" s="1045" t="s">
        <v>853</v>
      </c>
      <c r="E93" s="1046">
        <v>270.60000000000002</v>
      </c>
      <c r="F93" s="1095">
        <v>0</v>
      </c>
      <c r="G93" s="1047">
        <f>E93*F93</f>
        <v>0</v>
      </c>
      <c r="O93" s="1041">
        <v>2</v>
      </c>
      <c r="AA93" s="1019">
        <v>1</v>
      </c>
      <c r="AB93" s="1019">
        <v>1</v>
      </c>
      <c r="AC93" s="1019">
        <v>1</v>
      </c>
      <c r="AZ93" s="1019">
        <v>1</v>
      </c>
      <c r="BA93" s="1019">
        <f>IF(AZ93=1,G93,0)</f>
        <v>0</v>
      </c>
      <c r="BB93" s="1019">
        <f>IF(AZ93=2,G93,0)</f>
        <v>0</v>
      </c>
      <c r="BC93" s="1019">
        <f>IF(AZ93=3,G93,0)</f>
        <v>0</v>
      </c>
      <c r="BD93" s="1019">
        <f>IF(AZ93=4,G93,0)</f>
        <v>0</v>
      </c>
      <c r="BE93" s="1019">
        <f>IF(AZ93=5,G93,0)</f>
        <v>0</v>
      </c>
      <c r="CA93" s="1048">
        <v>1</v>
      </c>
      <c r="CB93" s="1048">
        <v>1</v>
      </c>
      <c r="CZ93" s="1019">
        <v>3.3E-4</v>
      </c>
    </row>
    <row r="94" spans="1:104">
      <c r="A94" s="1049"/>
      <c r="B94" s="1050"/>
      <c r="C94" s="1193" t="s">
        <v>1527</v>
      </c>
      <c r="D94" s="1194"/>
      <c r="E94" s="1051">
        <v>0</v>
      </c>
      <c r="F94" s="1052"/>
      <c r="G94" s="1053"/>
      <c r="M94" s="1054" t="s">
        <v>1527</v>
      </c>
      <c r="O94" s="1041"/>
    </row>
    <row r="95" spans="1:104" ht="22.5">
      <c r="A95" s="1049"/>
      <c r="B95" s="1050"/>
      <c r="C95" s="1193" t="s">
        <v>1553</v>
      </c>
      <c r="D95" s="1194"/>
      <c r="E95" s="1051">
        <v>110.455</v>
      </c>
      <c r="F95" s="1052"/>
      <c r="G95" s="1053"/>
      <c r="M95" s="1054" t="s">
        <v>1553</v>
      </c>
      <c r="O95" s="1041"/>
    </row>
    <row r="96" spans="1:104" ht="22.5">
      <c r="A96" s="1049"/>
      <c r="B96" s="1050"/>
      <c r="C96" s="1193" t="s">
        <v>1554</v>
      </c>
      <c r="D96" s="1194"/>
      <c r="E96" s="1051">
        <v>158.46</v>
      </c>
      <c r="F96" s="1052"/>
      <c r="G96" s="1053"/>
      <c r="M96" s="1054" t="s">
        <v>1554</v>
      </c>
      <c r="O96" s="1041"/>
    </row>
    <row r="97" spans="1:104">
      <c r="A97" s="1049"/>
      <c r="B97" s="1050"/>
      <c r="C97" s="1193" t="s">
        <v>1555</v>
      </c>
      <c r="D97" s="1194"/>
      <c r="E97" s="1051">
        <v>-15.169</v>
      </c>
      <c r="F97" s="1052"/>
      <c r="G97" s="1053"/>
      <c r="M97" s="1054" t="s">
        <v>1555</v>
      </c>
      <c r="O97" s="1041"/>
    </row>
    <row r="98" spans="1:104">
      <c r="A98" s="1049"/>
      <c r="B98" s="1050"/>
      <c r="C98" s="1195" t="s">
        <v>1521</v>
      </c>
      <c r="D98" s="1194"/>
      <c r="E98" s="1063">
        <v>253.74600000000001</v>
      </c>
      <c r="F98" s="1052"/>
      <c r="G98" s="1053"/>
      <c r="M98" s="1054" t="s">
        <v>1521</v>
      </c>
      <c r="O98" s="1041"/>
    </row>
    <row r="99" spans="1:104">
      <c r="A99" s="1049"/>
      <c r="B99" s="1050"/>
      <c r="C99" s="1193" t="s">
        <v>1556</v>
      </c>
      <c r="D99" s="1194"/>
      <c r="E99" s="1051">
        <v>10.215999999999999</v>
      </c>
      <c r="F99" s="1052"/>
      <c r="G99" s="1053"/>
      <c r="M99" s="1054" t="s">
        <v>1556</v>
      </c>
      <c r="O99" s="1041"/>
    </row>
    <row r="100" spans="1:104">
      <c r="A100" s="1049"/>
      <c r="B100" s="1050"/>
      <c r="C100" s="1193" t="s">
        <v>1557</v>
      </c>
      <c r="D100" s="1194"/>
      <c r="E100" s="1051">
        <v>6.6379999999999999</v>
      </c>
      <c r="F100" s="1052"/>
      <c r="G100" s="1053"/>
      <c r="M100" s="1054" t="s">
        <v>1557</v>
      </c>
      <c r="O100" s="1041"/>
    </row>
    <row r="101" spans="1:104">
      <c r="A101" s="1042">
        <v>23</v>
      </c>
      <c r="B101" s="1043" t="s">
        <v>1558</v>
      </c>
      <c r="C101" s="1044" t="s">
        <v>1559</v>
      </c>
      <c r="D101" s="1045" t="s">
        <v>853</v>
      </c>
      <c r="E101" s="1046">
        <v>270.60000000000002</v>
      </c>
      <c r="F101" s="1095">
        <v>0</v>
      </c>
      <c r="G101" s="1047">
        <f>E101*F101</f>
        <v>0</v>
      </c>
      <c r="O101" s="1041">
        <v>2</v>
      </c>
      <c r="AA101" s="1019">
        <v>1</v>
      </c>
      <c r="AB101" s="1019">
        <v>1</v>
      </c>
      <c r="AC101" s="1019">
        <v>1</v>
      </c>
      <c r="AZ101" s="1019">
        <v>1</v>
      </c>
      <c r="BA101" s="1019">
        <f>IF(AZ101=1,G101,0)</f>
        <v>0</v>
      </c>
      <c r="BB101" s="1019">
        <f>IF(AZ101=2,G101,0)</f>
        <v>0</v>
      </c>
      <c r="BC101" s="1019">
        <f>IF(AZ101=3,G101,0)</f>
        <v>0</v>
      </c>
      <c r="BD101" s="1019">
        <f>IF(AZ101=4,G101,0)</f>
        <v>0</v>
      </c>
      <c r="BE101" s="1019">
        <f>IF(AZ101=5,G101,0)</f>
        <v>0</v>
      </c>
      <c r="CA101" s="1048">
        <v>1</v>
      </c>
      <c r="CB101" s="1048">
        <v>1</v>
      </c>
      <c r="CZ101" s="1019">
        <v>0</v>
      </c>
    </row>
    <row r="102" spans="1:104">
      <c r="A102" s="1042">
        <v>24</v>
      </c>
      <c r="B102" s="1043" t="s">
        <v>1560</v>
      </c>
      <c r="C102" s="1044" t="s">
        <v>1561</v>
      </c>
      <c r="D102" s="1045" t="s">
        <v>853</v>
      </c>
      <c r="E102" s="1046">
        <v>0.75</v>
      </c>
      <c r="F102" s="1095">
        <v>0</v>
      </c>
      <c r="G102" s="1047">
        <f>E102*F102</f>
        <v>0</v>
      </c>
      <c r="O102" s="1041">
        <v>2</v>
      </c>
      <c r="AA102" s="1019">
        <v>1</v>
      </c>
      <c r="AB102" s="1019">
        <v>1</v>
      </c>
      <c r="AC102" s="1019">
        <v>1</v>
      </c>
      <c r="AZ102" s="1019">
        <v>1</v>
      </c>
      <c r="BA102" s="1019">
        <f>IF(AZ102=1,G102,0)</f>
        <v>0</v>
      </c>
      <c r="BB102" s="1019">
        <f>IF(AZ102=2,G102,0)</f>
        <v>0</v>
      </c>
      <c r="BC102" s="1019">
        <f>IF(AZ102=3,G102,0)</f>
        <v>0</v>
      </c>
      <c r="BD102" s="1019">
        <f>IF(AZ102=4,G102,0)</f>
        <v>0</v>
      </c>
      <c r="BE102" s="1019">
        <f>IF(AZ102=5,G102,0)</f>
        <v>0</v>
      </c>
      <c r="CA102" s="1048">
        <v>1</v>
      </c>
      <c r="CB102" s="1048">
        <v>1</v>
      </c>
      <c r="CZ102" s="1019">
        <v>6.7000000000000002E-4</v>
      </c>
    </row>
    <row r="103" spans="1:104">
      <c r="A103" s="1049"/>
      <c r="B103" s="1050"/>
      <c r="C103" s="1193" t="s">
        <v>1562</v>
      </c>
      <c r="D103" s="1194"/>
      <c r="E103" s="1051">
        <v>0.75</v>
      </c>
      <c r="F103" s="1052"/>
      <c r="G103" s="1053"/>
      <c r="M103" s="1054" t="s">
        <v>1562</v>
      </c>
      <c r="O103" s="1041"/>
    </row>
    <row r="104" spans="1:104">
      <c r="A104" s="1042">
        <v>25</v>
      </c>
      <c r="B104" s="1043" t="s">
        <v>1563</v>
      </c>
      <c r="C104" s="1044" t="s">
        <v>1564</v>
      </c>
      <c r="D104" s="1045" t="s">
        <v>853</v>
      </c>
      <c r="E104" s="1046">
        <v>708.97</v>
      </c>
      <c r="F104" s="1095">
        <v>0</v>
      </c>
      <c r="G104" s="1047">
        <f>E104*F104</f>
        <v>0</v>
      </c>
      <c r="O104" s="1041">
        <v>2</v>
      </c>
      <c r="AA104" s="1019">
        <v>1</v>
      </c>
      <c r="AB104" s="1019">
        <v>1</v>
      </c>
      <c r="AC104" s="1019">
        <v>1</v>
      </c>
      <c r="AZ104" s="1019">
        <v>1</v>
      </c>
      <c r="BA104" s="1019">
        <f>IF(AZ104=1,G104,0)</f>
        <v>0</v>
      </c>
      <c r="BB104" s="1019">
        <f>IF(AZ104=2,G104,0)</f>
        <v>0</v>
      </c>
      <c r="BC104" s="1019">
        <f>IF(AZ104=3,G104,0)</f>
        <v>0</v>
      </c>
      <c r="BD104" s="1019">
        <f>IF(AZ104=4,G104,0)</f>
        <v>0</v>
      </c>
      <c r="BE104" s="1019">
        <f>IF(AZ104=5,G104,0)</f>
        <v>0</v>
      </c>
      <c r="CA104" s="1048">
        <v>1</v>
      </c>
      <c r="CB104" s="1048">
        <v>1</v>
      </c>
      <c r="CZ104" s="1019">
        <v>3.3E-4</v>
      </c>
    </row>
    <row r="105" spans="1:104">
      <c r="A105" s="1049"/>
      <c r="B105" s="1050"/>
      <c r="C105" s="1193" t="s">
        <v>1565</v>
      </c>
      <c r="D105" s="1194"/>
      <c r="E105" s="1051">
        <v>708.97</v>
      </c>
      <c r="F105" s="1052"/>
      <c r="G105" s="1053"/>
      <c r="M105" s="1054" t="s">
        <v>1565</v>
      </c>
      <c r="O105" s="1041"/>
    </row>
    <row r="106" spans="1:104">
      <c r="A106" s="1042">
        <v>26</v>
      </c>
      <c r="B106" s="1043" t="s">
        <v>1566</v>
      </c>
      <c r="C106" s="1044" t="s">
        <v>1567</v>
      </c>
      <c r="D106" s="1045" t="s">
        <v>853</v>
      </c>
      <c r="E106" s="1046">
        <v>556.45950000000005</v>
      </c>
      <c r="F106" s="1095">
        <v>0</v>
      </c>
      <c r="G106" s="1047">
        <f>E106*F106</f>
        <v>0</v>
      </c>
      <c r="O106" s="1041">
        <v>2</v>
      </c>
      <c r="AA106" s="1019">
        <v>1</v>
      </c>
      <c r="AB106" s="1019">
        <v>1</v>
      </c>
      <c r="AC106" s="1019">
        <v>1</v>
      </c>
      <c r="AZ106" s="1019">
        <v>1</v>
      </c>
      <c r="BA106" s="1019">
        <f>IF(AZ106=1,G106,0)</f>
        <v>0</v>
      </c>
      <c r="BB106" s="1019">
        <f>IF(AZ106=2,G106,0)</f>
        <v>0</v>
      </c>
      <c r="BC106" s="1019">
        <f>IF(AZ106=3,G106,0)</f>
        <v>0</v>
      </c>
      <c r="BD106" s="1019">
        <f>IF(AZ106=4,G106,0)</f>
        <v>0</v>
      </c>
      <c r="BE106" s="1019">
        <f>IF(AZ106=5,G106,0)</f>
        <v>0</v>
      </c>
      <c r="CA106" s="1048">
        <v>1</v>
      </c>
      <c r="CB106" s="1048">
        <v>1</v>
      </c>
      <c r="CZ106" s="1019">
        <v>3.3E-4</v>
      </c>
    </row>
    <row r="107" spans="1:104">
      <c r="A107" s="1049"/>
      <c r="B107" s="1050"/>
      <c r="C107" s="1193" t="s">
        <v>1568</v>
      </c>
      <c r="D107" s="1194"/>
      <c r="E107" s="1051">
        <v>19.0275</v>
      </c>
      <c r="F107" s="1052"/>
      <c r="G107" s="1053"/>
      <c r="M107" s="1054" t="s">
        <v>1568</v>
      </c>
      <c r="O107" s="1041"/>
    </row>
    <row r="108" spans="1:104">
      <c r="A108" s="1049"/>
      <c r="B108" s="1050"/>
      <c r="C108" s="1195" t="s">
        <v>1521</v>
      </c>
      <c r="D108" s="1194"/>
      <c r="E108" s="1063">
        <v>19.0275</v>
      </c>
      <c r="F108" s="1052"/>
      <c r="G108" s="1053"/>
      <c r="M108" s="1054" t="s">
        <v>1521</v>
      </c>
      <c r="O108" s="1041"/>
    </row>
    <row r="109" spans="1:104">
      <c r="A109" s="1049"/>
      <c r="B109" s="1050"/>
      <c r="C109" s="1193" t="s">
        <v>1527</v>
      </c>
      <c r="D109" s="1194"/>
      <c r="E109" s="1051">
        <v>0</v>
      </c>
      <c r="F109" s="1052"/>
      <c r="G109" s="1053"/>
      <c r="M109" s="1054" t="s">
        <v>1527</v>
      </c>
      <c r="O109" s="1041"/>
    </row>
    <row r="110" spans="1:104">
      <c r="A110" s="1049"/>
      <c r="B110" s="1050"/>
      <c r="C110" s="1193" t="s">
        <v>1569</v>
      </c>
      <c r="D110" s="1194"/>
      <c r="E110" s="1051">
        <v>40.317999999999998</v>
      </c>
      <c r="F110" s="1052"/>
      <c r="G110" s="1053"/>
      <c r="M110" s="1054" t="s">
        <v>1569</v>
      </c>
      <c r="O110" s="1041"/>
    </row>
    <row r="111" spans="1:104" ht="33.75">
      <c r="A111" s="1049"/>
      <c r="B111" s="1050"/>
      <c r="C111" s="1193" t="s">
        <v>1570</v>
      </c>
      <c r="D111" s="1194"/>
      <c r="E111" s="1051">
        <v>99.56</v>
      </c>
      <c r="F111" s="1052"/>
      <c r="G111" s="1053"/>
      <c r="M111" s="1054" t="s">
        <v>1570</v>
      </c>
      <c r="O111" s="1041"/>
    </row>
    <row r="112" spans="1:104">
      <c r="A112" s="1049"/>
      <c r="B112" s="1050"/>
      <c r="C112" s="1193" t="s">
        <v>1571</v>
      </c>
      <c r="D112" s="1194"/>
      <c r="E112" s="1051">
        <v>35.36</v>
      </c>
      <c r="F112" s="1052"/>
      <c r="G112" s="1053"/>
      <c r="M112" s="1054" t="s">
        <v>1571</v>
      </c>
      <c r="O112" s="1041"/>
    </row>
    <row r="113" spans="1:104">
      <c r="A113" s="1049"/>
      <c r="B113" s="1050"/>
      <c r="C113" s="1193" t="s">
        <v>1572</v>
      </c>
      <c r="D113" s="1194"/>
      <c r="E113" s="1051">
        <v>57.76</v>
      </c>
      <c r="F113" s="1052"/>
      <c r="G113" s="1053"/>
      <c r="M113" s="1054" t="s">
        <v>1572</v>
      </c>
      <c r="O113" s="1041"/>
    </row>
    <row r="114" spans="1:104" ht="33.75">
      <c r="A114" s="1049"/>
      <c r="B114" s="1050"/>
      <c r="C114" s="1193" t="s">
        <v>1573</v>
      </c>
      <c r="D114" s="1194"/>
      <c r="E114" s="1051">
        <v>139.84</v>
      </c>
      <c r="F114" s="1052"/>
      <c r="G114" s="1053"/>
      <c r="M114" s="1054" t="s">
        <v>1573</v>
      </c>
      <c r="O114" s="1041"/>
    </row>
    <row r="115" spans="1:104" ht="22.5">
      <c r="A115" s="1049"/>
      <c r="B115" s="1050"/>
      <c r="C115" s="1193" t="s">
        <v>1574</v>
      </c>
      <c r="D115" s="1194"/>
      <c r="E115" s="1051">
        <v>53.238</v>
      </c>
      <c r="F115" s="1052"/>
      <c r="G115" s="1053"/>
      <c r="M115" s="1054" t="s">
        <v>1574</v>
      </c>
      <c r="O115" s="1041"/>
    </row>
    <row r="116" spans="1:104">
      <c r="A116" s="1049"/>
      <c r="B116" s="1050"/>
      <c r="C116" s="1193" t="s">
        <v>1575</v>
      </c>
      <c r="D116" s="1194"/>
      <c r="E116" s="1051">
        <v>61.716000000000001</v>
      </c>
      <c r="F116" s="1052"/>
      <c r="G116" s="1053"/>
      <c r="M116" s="1054" t="s">
        <v>1575</v>
      </c>
      <c r="O116" s="1041"/>
    </row>
    <row r="117" spans="1:104">
      <c r="A117" s="1049"/>
      <c r="B117" s="1050"/>
      <c r="C117" s="1195" t="s">
        <v>1521</v>
      </c>
      <c r="D117" s="1194"/>
      <c r="E117" s="1063">
        <v>487.79199999999997</v>
      </c>
      <c r="F117" s="1052"/>
      <c r="G117" s="1053"/>
      <c r="M117" s="1054" t="s">
        <v>1521</v>
      </c>
      <c r="O117" s="1041"/>
    </row>
    <row r="118" spans="1:104">
      <c r="A118" s="1049"/>
      <c r="B118" s="1050"/>
      <c r="C118" s="1193" t="s">
        <v>1576</v>
      </c>
      <c r="D118" s="1194"/>
      <c r="E118" s="1051">
        <v>18.7</v>
      </c>
      <c r="F118" s="1052"/>
      <c r="G118" s="1053"/>
      <c r="M118" s="1054" t="s">
        <v>1576</v>
      </c>
      <c r="O118" s="1041"/>
    </row>
    <row r="119" spans="1:104">
      <c r="A119" s="1049"/>
      <c r="B119" s="1050"/>
      <c r="C119" s="1193" t="s">
        <v>1577</v>
      </c>
      <c r="D119" s="1194"/>
      <c r="E119" s="1051">
        <v>10.54</v>
      </c>
      <c r="F119" s="1052"/>
      <c r="G119" s="1053"/>
      <c r="M119" s="1054" t="s">
        <v>1577</v>
      </c>
      <c r="O119" s="1041"/>
    </row>
    <row r="120" spans="1:104">
      <c r="A120" s="1049"/>
      <c r="B120" s="1050"/>
      <c r="C120" s="1193" t="s">
        <v>1578</v>
      </c>
      <c r="D120" s="1194"/>
      <c r="E120" s="1051">
        <v>20.399999999999999</v>
      </c>
      <c r="F120" s="1052"/>
      <c r="G120" s="1053"/>
      <c r="M120" s="1054" t="s">
        <v>1578</v>
      </c>
      <c r="O120" s="1041"/>
    </row>
    <row r="121" spans="1:104" ht="22.5">
      <c r="A121" s="1042">
        <v>27</v>
      </c>
      <c r="B121" s="1043" t="s">
        <v>1579</v>
      </c>
      <c r="C121" s="1044" t="s">
        <v>1580</v>
      </c>
      <c r="D121" s="1045" t="s">
        <v>1261</v>
      </c>
      <c r="E121" s="1046">
        <v>75.116799999999998</v>
      </c>
      <c r="F121" s="1095">
        <v>0</v>
      </c>
      <c r="G121" s="1047">
        <f>E121*F121</f>
        <v>0</v>
      </c>
      <c r="O121" s="1041">
        <v>2</v>
      </c>
      <c r="AA121" s="1019">
        <v>1</v>
      </c>
      <c r="AB121" s="1019">
        <v>1</v>
      </c>
      <c r="AC121" s="1019">
        <v>1</v>
      </c>
      <c r="AZ121" s="1019">
        <v>1</v>
      </c>
      <c r="BA121" s="1019">
        <f>IF(AZ121=1,G121,0)</f>
        <v>0</v>
      </c>
      <c r="BB121" s="1019">
        <f>IF(AZ121=2,G121,0)</f>
        <v>0</v>
      </c>
      <c r="BC121" s="1019">
        <f>IF(AZ121=3,G121,0)</f>
        <v>0</v>
      </c>
      <c r="BD121" s="1019">
        <f>IF(AZ121=4,G121,0)</f>
        <v>0</v>
      </c>
      <c r="BE121" s="1019">
        <f>IF(AZ121=5,G121,0)</f>
        <v>0</v>
      </c>
      <c r="CA121" s="1048">
        <v>1</v>
      </c>
      <c r="CB121" s="1048">
        <v>1</v>
      </c>
      <c r="CZ121" s="1019">
        <v>0</v>
      </c>
    </row>
    <row r="122" spans="1:104" ht="22.5">
      <c r="A122" s="1049"/>
      <c r="B122" s="1050"/>
      <c r="C122" s="1193" t="s">
        <v>1581</v>
      </c>
      <c r="D122" s="1194"/>
      <c r="E122" s="1051">
        <v>11.891999999999999</v>
      </c>
      <c r="F122" s="1092"/>
      <c r="G122" s="1053"/>
      <c r="M122" s="1054" t="s">
        <v>1581</v>
      </c>
      <c r="O122" s="1041"/>
    </row>
    <row r="123" spans="1:104">
      <c r="A123" s="1049"/>
      <c r="B123" s="1050"/>
      <c r="C123" s="1196" t="s">
        <v>1582</v>
      </c>
      <c r="D123" s="1194"/>
      <c r="E123" s="1064">
        <v>0</v>
      </c>
      <c r="F123" s="1052"/>
      <c r="G123" s="1053"/>
      <c r="M123" s="1054" t="s">
        <v>1582</v>
      </c>
      <c r="O123" s="1041"/>
    </row>
    <row r="124" spans="1:104" ht="22.5">
      <c r="A124" s="1049"/>
      <c r="B124" s="1050"/>
      <c r="C124" s="1196" t="s">
        <v>1583</v>
      </c>
      <c r="D124" s="1194"/>
      <c r="E124" s="1064">
        <v>282.89370000000002</v>
      </c>
      <c r="F124" s="1052"/>
      <c r="G124" s="1053"/>
      <c r="M124" s="1054" t="s">
        <v>1583</v>
      </c>
      <c r="O124" s="1041"/>
    </row>
    <row r="125" spans="1:104">
      <c r="A125" s="1049"/>
      <c r="B125" s="1050"/>
      <c r="C125" s="1196" t="s">
        <v>1584</v>
      </c>
      <c r="D125" s="1194"/>
      <c r="E125" s="1064">
        <v>314.41750000000002</v>
      </c>
      <c r="F125" s="1052"/>
      <c r="G125" s="1053"/>
      <c r="M125" s="1054" t="s">
        <v>1584</v>
      </c>
      <c r="O125" s="1041"/>
    </row>
    <row r="126" spans="1:104">
      <c r="A126" s="1049"/>
      <c r="B126" s="1050"/>
      <c r="C126" s="1196" t="s">
        <v>1585</v>
      </c>
      <c r="D126" s="1194"/>
      <c r="E126" s="1064">
        <v>-22.54</v>
      </c>
      <c r="F126" s="1052"/>
      <c r="G126" s="1053"/>
      <c r="M126" s="1054" t="s">
        <v>1585</v>
      </c>
      <c r="O126" s="1041"/>
    </row>
    <row r="127" spans="1:104">
      <c r="A127" s="1049"/>
      <c r="B127" s="1050"/>
      <c r="C127" s="1196" t="s">
        <v>1586</v>
      </c>
      <c r="D127" s="1194"/>
      <c r="E127" s="1064">
        <v>574.77120000000014</v>
      </c>
      <c r="F127" s="1052"/>
      <c r="G127" s="1053"/>
      <c r="M127" s="1054" t="s">
        <v>1586</v>
      </c>
      <c r="O127" s="1041"/>
    </row>
    <row r="128" spans="1:104">
      <c r="A128" s="1049"/>
      <c r="B128" s="1050"/>
      <c r="C128" s="1193" t="s">
        <v>1587</v>
      </c>
      <c r="D128" s="1194"/>
      <c r="E128" s="1051">
        <v>63.224800000000002</v>
      </c>
      <c r="F128" s="1052"/>
      <c r="G128" s="1053"/>
      <c r="M128" s="1054" t="s">
        <v>1587</v>
      </c>
      <c r="O128" s="1041"/>
    </row>
    <row r="129" spans="1:104" ht="22.5">
      <c r="A129" s="1042">
        <v>28</v>
      </c>
      <c r="B129" s="1043" t="s">
        <v>1588</v>
      </c>
      <c r="C129" s="1044" t="s">
        <v>1589</v>
      </c>
      <c r="D129" s="1045" t="s">
        <v>1261</v>
      </c>
      <c r="E129" s="1046">
        <v>28.358799999999999</v>
      </c>
      <c r="F129" s="1095">
        <v>0</v>
      </c>
      <c r="G129" s="1047">
        <f>E129*F129</f>
        <v>0</v>
      </c>
      <c r="O129" s="1041">
        <v>2</v>
      </c>
      <c r="AA129" s="1019">
        <v>1</v>
      </c>
      <c r="AB129" s="1019">
        <v>1</v>
      </c>
      <c r="AC129" s="1019">
        <v>1</v>
      </c>
      <c r="AZ129" s="1019">
        <v>1</v>
      </c>
      <c r="BA129" s="1019">
        <f>IF(AZ129=1,G129,0)</f>
        <v>0</v>
      </c>
      <c r="BB129" s="1019">
        <f>IF(AZ129=2,G129,0)</f>
        <v>0</v>
      </c>
      <c r="BC129" s="1019">
        <f>IF(AZ129=3,G129,0)</f>
        <v>0</v>
      </c>
      <c r="BD129" s="1019">
        <f>IF(AZ129=4,G129,0)</f>
        <v>0</v>
      </c>
      <c r="BE129" s="1019">
        <f>IF(AZ129=5,G129,0)</f>
        <v>0</v>
      </c>
      <c r="CA129" s="1048">
        <v>1</v>
      </c>
      <c r="CB129" s="1048">
        <v>1</v>
      </c>
      <c r="CZ129" s="1019">
        <v>0</v>
      </c>
    </row>
    <row r="130" spans="1:104">
      <c r="A130" s="1049"/>
      <c r="B130" s="1050"/>
      <c r="C130" s="1196" t="s">
        <v>1582</v>
      </c>
      <c r="D130" s="1194"/>
      <c r="E130" s="1064">
        <v>0</v>
      </c>
      <c r="F130" s="1052"/>
      <c r="G130" s="1053"/>
      <c r="M130" s="1054" t="s">
        <v>1582</v>
      </c>
      <c r="O130" s="1041"/>
    </row>
    <row r="131" spans="1:104" ht="33.75">
      <c r="A131" s="1049"/>
      <c r="B131" s="1050"/>
      <c r="C131" s="1196" t="s">
        <v>1590</v>
      </c>
      <c r="D131" s="1194"/>
      <c r="E131" s="1064">
        <v>261.95</v>
      </c>
      <c r="F131" s="1052"/>
      <c r="G131" s="1053"/>
      <c r="M131" s="1054" t="s">
        <v>1590</v>
      </c>
      <c r="O131" s="1041"/>
    </row>
    <row r="132" spans="1:104" ht="22.5">
      <c r="A132" s="1049"/>
      <c r="B132" s="1050"/>
      <c r="C132" s="1196" t="s">
        <v>1591</v>
      </c>
      <c r="D132" s="1194"/>
      <c r="E132" s="1064">
        <v>252.91</v>
      </c>
      <c r="F132" s="1052"/>
      <c r="G132" s="1053"/>
      <c r="M132" s="1054" t="s">
        <v>1591</v>
      </c>
      <c r="O132" s="1041"/>
    </row>
    <row r="133" spans="1:104">
      <c r="A133" s="1049"/>
      <c r="B133" s="1050"/>
      <c r="C133" s="1196" t="s">
        <v>1586</v>
      </c>
      <c r="D133" s="1194"/>
      <c r="E133" s="1064">
        <v>514.86</v>
      </c>
      <c r="F133" s="1052"/>
      <c r="G133" s="1053"/>
      <c r="M133" s="1054" t="s">
        <v>1586</v>
      </c>
      <c r="O133" s="1041"/>
    </row>
    <row r="134" spans="1:104">
      <c r="A134" s="1049"/>
      <c r="B134" s="1050"/>
      <c r="C134" s="1193" t="s">
        <v>1592</v>
      </c>
      <c r="D134" s="1194"/>
      <c r="E134" s="1051">
        <v>20.5944</v>
      </c>
      <c r="F134" s="1052"/>
      <c r="G134" s="1053"/>
      <c r="M134" s="1054" t="s">
        <v>1592</v>
      </c>
      <c r="O134" s="1041"/>
    </row>
    <row r="135" spans="1:104">
      <c r="A135" s="1049"/>
      <c r="B135" s="1050"/>
      <c r="C135" s="1196" t="s">
        <v>1582</v>
      </c>
      <c r="D135" s="1194"/>
      <c r="E135" s="1064">
        <v>0</v>
      </c>
      <c r="F135" s="1052"/>
      <c r="G135" s="1053"/>
      <c r="M135" s="1054" t="s">
        <v>1582</v>
      </c>
      <c r="O135" s="1041"/>
    </row>
    <row r="136" spans="1:104" ht="33.75">
      <c r="A136" s="1049"/>
      <c r="B136" s="1050"/>
      <c r="C136" s="1196" t="s">
        <v>1593</v>
      </c>
      <c r="D136" s="1194"/>
      <c r="E136" s="1064">
        <v>126.5</v>
      </c>
      <c r="F136" s="1052"/>
      <c r="G136" s="1053"/>
      <c r="M136" s="1054" t="s">
        <v>1593</v>
      </c>
      <c r="O136" s="1041"/>
    </row>
    <row r="137" spans="1:104">
      <c r="A137" s="1049"/>
      <c r="B137" s="1050"/>
      <c r="C137" s="1196" t="s">
        <v>1594</v>
      </c>
      <c r="D137" s="1194"/>
      <c r="E137" s="1064">
        <v>18.05</v>
      </c>
      <c r="F137" s="1052"/>
      <c r="G137" s="1053"/>
      <c r="M137" s="1054" t="s">
        <v>1594</v>
      </c>
      <c r="O137" s="1041"/>
    </row>
    <row r="138" spans="1:104">
      <c r="A138" s="1049"/>
      <c r="B138" s="1050"/>
      <c r="C138" s="1196" t="s">
        <v>1586</v>
      </c>
      <c r="D138" s="1194"/>
      <c r="E138" s="1064">
        <v>144.55000000000001</v>
      </c>
      <c r="F138" s="1052"/>
      <c r="G138" s="1053"/>
      <c r="M138" s="1054" t="s">
        <v>1586</v>
      </c>
      <c r="O138" s="1041"/>
    </row>
    <row r="139" spans="1:104">
      <c r="A139" s="1049"/>
      <c r="B139" s="1050"/>
      <c r="C139" s="1193" t="s">
        <v>1595</v>
      </c>
      <c r="D139" s="1194"/>
      <c r="E139" s="1051">
        <v>5.782</v>
      </c>
      <c r="F139" s="1052"/>
      <c r="G139" s="1053"/>
      <c r="M139" s="1054" t="s">
        <v>1595</v>
      </c>
      <c r="O139" s="1041"/>
    </row>
    <row r="140" spans="1:104">
      <c r="A140" s="1049"/>
      <c r="B140" s="1050"/>
      <c r="C140" s="1193" t="s">
        <v>1596</v>
      </c>
      <c r="D140" s="1194"/>
      <c r="E140" s="1051">
        <v>1.9823999999999999</v>
      </c>
      <c r="F140" s="1052"/>
      <c r="G140" s="1053"/>
      <c r="M140" s="1054" t="s">
        <v>1596</v>
      </c>
      <c r="O140" s="1041"/>
    </row>
    <row r="141" spans="1:104" ht="22.5">
      <c r="A141" s="1042">
        <v>29</v>
      </c>
      <c r="B141" s="1043" t="s">
        <v>1597</v>
      </c>
      <c r="C141" s="1044" t="s">
        <v>1598</v>
      </c>
      <c r="D141" s="1045" t="s">
        <v>1261</v>
      </c>
      <c r="E141" s="1046">
        <v>61.299500000000002</v>
      </c>
      <c r="F141" s="1095">
        <v>0</v>
      </c>
      <c r="G141" s="1047">
        <f>E141*F141</f>
        <v>0</v>
      </c>
      <c r="O141" s="1041">
        <v>2</v>
      </c>
      <c r="AA141" s="1019">
        <v>1</v>
      </c>
      <c r="AB141" s="1019">
        <v>1</v>
      </c>
      <c r="AC141" s="1019">
        <v>1</v>
      </c>
      <c r="AZ141" s="1019">
        <v>1</v>
      </c>
      <c r="BA141" s="1019">
        <f>IF(AZ141=1,G141,0)</f>
        <v>0</v>
      </c>
      <c r="BB141" s="1019">
        <f>IF(AZ141=2,G141,0)</f>
        <v>0</v>
      </c>
      <c r="BC141" s="1019">
        <f>IF(AZ141=3,G141,0)</f>
        <v>0</v>
      </c>
      <c r="BD141" s="1019">
        <f>IF(AZ141=4,G141,0)</f>
        <v>0</v>
      </c>
      <c r="BE141" s="1019">
        <f>IF(AZ141=5,G141,0)</f>
        <v>0</v>
      </c>
      <c r="CA141" s="1048">
        <v>1</v>
      </c>
      <c r="CB141" s="1048">
        <v>1</v>
      </c>
      <c r="CZ141" s="1019">
        <v>0</v>
      </c>
    </row>
    <row r="142" spans="1:104">
      <c r="A142" s="1049"/>
      <c r="B142" s="1050"/>
      <c r="C142" s="1196" t="s">
        <v>1582</v>
      </c>
      <c r="D142" s="1194"/>
      <c r="E142" s="1064">
        <v>0</v>
      </c>
      <c r="F142" s="1052"/>
      <c r="G142" s="1053"/>
      <c r="M142" s="1054" t="s">
        <v>1582</v>
      </c>
      <c r="O142" s="1041"/>
    </row>
    <row r="143" spans="1:104" ht="33.75">
      <c r="A143" s="1049"/>
      <c r="B143" s="1050"/>
      <c r="C143" s="1196" t="s">
        <v>1590</v>
      </c>
      <c r="D143" s="1194"/>
      <c r="E143" s="1064">
        <v>261.95</v>
      </c>
      <c r="F143" s="1052"/>
      <c r="G143" s="1053"/>
      <c r="M143" s="1054" t="s">
        <v>1590</v>
      </c>
      <c r="O143" s="1041"/>
    </row>
    <row r="144" spans="1:104" ht="22.5">
      <c r="A144" s="1049"/>
      <c r="B144" s="1050"/>
      <c r="C144" s="1196" t="s">
        <v>1591</v>
      </c>
      <c r="D144" s="1194"/>
      <c r="E144" s="1064">
        <v>252.91</v>
      </c>
      <c r="F144" s="1052"/>
      <c r="G144" s="1053"/>
      <c r="M144" s="1054" t="s">
        <v>1591</v>
      </c>
      <c r="O144" s="1041"/>
    </row>
    <row r="145" spans="1:15">
      <c r="A145" s="1049"/>
      <c r="B145" s="1050"/>
      <c r="C145" s="1196" t="s">
        <v>1586</v>
      </c>
      <c r="D145" s="1194"/>
      <c r="E145" s="1064">
        <v>514.86</v>
      </c>
      <c r="F145" s="1052"/>
      <c r="G145" s="1053"/>
      <c r="M145" s="1054" t="s">
        <v>1586</v>
      </c>
      <c r="O145" s="1041"/>
    </row>
    <row r="146" spans="1:15">
      <c r="A146" s="1049"/>
      <c r="B146" s="1050"/>
      <c r="C146" s="1193" t="s">
        <v>1599</v>
      </c>
      <c r="D146" s="1194"/>
      <c r="E146" s="1051">
        <v>38.6145</v>
      </c>
      <c r="F146" s="1052"/>
      <c r="G146" s="1053"/>
      <c r="M146" s="1054" t="s">
        <v>1599</v>
      </c>
      <c r="O146" s="1041"/>
    </row>
    <row r="147" spans="1:15">
      <c r="A147" s="1049"/>
      <c r="B147" s="1050"/>
      <c r="C147" s="1195" t="s">
        <v>1521</v>
      </c>
      <c r="D147" s="1194"/>
      <c r="E147" s="1063">
        <v>38.6145</v>
      </c>
      <c r="F147" s="1052"/>
      <c r="G147" s="1053"/>
      <c r="M147" s="1054" t="s">
        <v>1521</v>
      </c>
      <c r="O147" s="1041"/>
    </row>
    <row r="148" spans="1:15" ht="33.75">
      <c r="A148" s="1049"/>
      <c r="B148" s="1050"/>
      <c r="C148" s="1193" t="s">
        <v>1600</v>
      </c>
      <c r="D148" s="1194"/>
      <c r="E148" s="1051">
        <v>1.2108000000000001</v>
      </c>
      <c r="F148" s="1052"/>
      <c r="G148" s="1053"/>
      <c r="M148" s="1054" t="s">
        <v>1600</v>
      </c>
      <c r="O148" s="1041"/>
    </row>
    <row r="149" spans="1:15">
      <c r="A149" s="1049"/>
      <c r="B149" s="1050"/>
      <c r="C149" s="1195" t="s">
        <v>1521</v>
      </c>
      <c r="D149" s="1194"/>
      <c r="E149" s="1063">
        <v>1.2108000000000001</v>
      </c>
      <c r="F149" s="1052"/>
      <c r="G149" s="1053"/>
      <c r="M149" s="1054" t="s">
        <v>1521</v>
      </c>
      <c r="O149" s="1041"/>
    </row>
    <row r="150" spans="1:15">
      <c r="A150" s="1049"/>
      <c r="B150" s="1050"/>
      <c r="C150" s="1193" t="s">
        <v>1601</v>
      </c>
      <c r="D150" s="1194"/>
      <c r="E150" s="1051">
        <v>0</v>
      </c>
      <c r="F150" s="1052"/>
      <c r="G150" s="1053"/>
      <c r="M150" s="1054" t="s">
        <v>1601</v>
      </c>
      <c r="O150" s="1041"/>
    </row>
    <row r="151" spans="1:15">
      <c r="A151" s="1049"/>
      <c r="B151" s="1050"/>
      <c r="C151" s="1196" t="s">
        <v>1582</v>
      </c>
      <c r="D151" s="1194"/>
      <c r="E151" s="1064">
        <v>0</v>
      </c>
      <c r="F151" s="1052"/>
      <c r="G151" s="1053"/>
      <c r="M151" s="1054" t="s">
        <v>1582</v>
      </c>
      <c r="O151" s="1041"/>
    </row>
    <row r="152" spans="1:15">
      <c r="A152" s="1049"/>
      <c r="B152" s="1050"/>
      <c r="C152" s="1196" t="s">
        <v>1602</v>
      </c>
      <c r="D152" s="1194"/>
      <c r="E152" s="1064">
        <v>29.78</v>
      </c>
      <c r="F152" s="1052"/>
      <c r="G152" s="1053"/>
      <c r="M152" s="1054" t="s">
        <v>1602</v>
      </c>
      <c r="O152" s="1041"/>
    </row>
    <row r="153" spans="1:15" ht="22.5">
      <c r="A153" s="1049"/>
      <c r="B153" s="1050"/>
      <c r="C153" s="1196" t="s">
        <v>1603</v>
      </c>
      <c r="D153" s="1194"/>
      <c r="E153" s="1064">
        <v>50.31</v>
      </c>
      <c r="F153" s="1052"/>
      <c r="G153" s="1053"/>
      <c r="M153" s="1054" t="s">
        <v>1603</v>
      </c>
      <c r="O153" s="1041"/>
    </row>
    <row r="154" spans="1:15">
      <c r="A154" s="1049"/>
      <c r="B154" s="1050"/>
      <c r="C154" s="1196" t="s">
        <v>1604</v>
      </c>
      <c r="D154" s="1194"/>
      <c r="E154" s="1064">
        <v>36.299999999999997</v>
      </c>
      <c r="F154" s="1052"/>
      <c r="G154" s="1053"/>
      <c r="M154" s="1054" t="s">
        <v>1604</v>
      </c>
      <c r="O154" s="1041"/>
    </row>
    <row r="155" spans="1:15">
      <c r="A155" s="1049"/>
      <c r="B155" s="1050"/>
      <c r="C155" s="1196" t="s">
        <v>1605</v>
      </c>
      <c r="D155" s="1194"/>
      <c r="E155" s="1064">
        <v>41.2</v>
      </c>
      <c r="F155" s="1052"/>
      <c r="G155" s="1053"/>
      <c r="M155" s="1054" t="s">
        <v>1605</v>
      </c>
      <c r="O155" s="1041"/>
    </row>
    <row r="156" spans="1:15">
      <c r="A156" s="1049"/>
      <c r="B156" s="1050"/>
      <c r="C156" s="1196" t="s">
        <v>1606</v>
      </c>
      <c r="D156" s="1194"/>
      <c r="E156" s="1064">
        <v>21.76</v>
      </c>
      <c r="F156" s="1052"/>
      <c r="G156" s="1053"/>
      <c r="M156" s="1054" t="s">
        <v>1606</v>
      </c>
      <c r="O156" s="1041"/>
    </row>
    <row r="157" spans="1:15">
      <c r="A157" s="1049"/>
      <c r="B157" s="1050"/>
      <c r="C157" s="1196" t="s">
        <v>1607</v>
      </c>
      <c r="D157" s="1194"/>
      <c r="E157" s="1064">
        <v>22.98</v>
      </c>
      <c r="F157" s="1052"/>
      <c r="G157" s="1053"/>
      <c r="M157" s="1054" t="s">
        <v>1607</v>
      </c>
      <c r="O157" s="1041"/>
    </row>
    <row r="158" spans="1:15">
      <c r="A158" s="1049"/>
      <c r="B158" s="1050"/>
      <c r="C158" s="1196" t="s">
        <v>1586</v>
      </c>
      <c r="D158" s="1194"/>
      <c r="E158" s="1064">
        <v>202.32999999999998</v>
      </c>
      <c r="F158" s="1052"/>
      <c r="G158" s="1053"/>
      <c r="M158" s="1054" t="s">
        <v>1586</v>
      </c>
      <c r="O158" s="1041"/>
    </row>
    <row r="159" spans="1:15">
      <c r="A159" s="1049"/>
      <c r="B159" s="1050"/>
      <c r="C159" s="1193" t="s">
        <v>1608</v>
      </c>
      <c r="D159" s="1194"/>
      <c r="E159" s="1051">
        <v>16.186399999999999</v>
      </c>
      <c r="F159" s="1052"/>
      <c r="G159" s="1053"/>
      <c r="M159" s="1054" t="s">
        <v>1608</v>
      </c>
      <c r="O159" s="1041"/>
    </row>
    <row r="160" spans="1:15">
      <c r="A160" s="1049"/>
      <c r="B160" s="1050"/>
      <c r="C160" s="1193" t="s">
        <v>1609</v>
      </c>
      <c r="D160" s="1194"/>
      <c r="E160" s="1051">
        <v>5.2877999999999998</v>
      </c>
      <c r="F160" s="1052"/>
      <c r="G160" s="1053"/>
      <c r="M160" s="1054" t="s">
        <v>1609</v>
      </c>
      <c r="O160" s="1041"/>
    </row>
    <row r="161" spans="1:104" ht="22.5">
      <c r="A161" s="1042">
        <v>30</v>
      </c>
      <c r="B161" s="1043" t="s">
        <v>1610</v>
      </c>
      <c r="C161" s="1044" t="s">
        <v>1611</v>
      </c>
      <c r="D161" s="1045" t="s">
        <v>1261</v>
      </c>
      <c r="E161" s="1046">
        <v>13.009499999999999</v>
      </c>
      <c r="F161" s="1095">
        <v>0</v>
      </c>
      <c r="G161" s="1047">
        <f>E161*F161</f>
        <v>0</v>
      </c>
      <c r="O161" s="1041">
        <v>2</v>
      </c>
      <c r="AA161" s="1019">
        <v>1</v>
      </c>
      <c r="AB161" s="1019">
        <v>1</v>
      </c>
      <c r="AC161" s="1019">
        <v>1</v>
      </c>
      <c r="AZ161" s="1019">
        <v>1</v>
      </c>
      <c r="BA161" s="1019">
        <f>IF(AZ161=1,G161,0)</f>
        <v>0</v>
      </c>
      <c r="BB161" s="1019">
        <f>IF(AZ161=2,G161,0)</f>
        <v>0</v>
      </c>
      <c r="BC161" s="1019">
        <f>IF(AZ161=3,G161,0)</f>
        <v>0</v>
      </c>
      <c r="BD161" s="1019">
        <f>IF(AZ161=4,G161,0)</f>
        <v>0</v>
      </c>
      <c r="BE161" s="1019">
        <f>IF(AZ161=5,G161,0)</f>
        <v>0</v>
      </c>
      <c r="CA161" s="1048">
        <v>1</v>
      </c>
      <c r="CB161" s="1048">
        <v>1</v>
      </c>
      <c r="CZ161" s="1019">
        <v>0</v>
      </c>
    </row>
    <row r="162" spans="1:104">
      <c r="A162" s="1049"/>
      <c r="B162" s="1050"/>
      <c r="C162" s="1196" t="s">
        <v>1582</v>
      </c>
      <c r="D162" s="1194"/>
      <c r="E162" s="1064">
        <v>0</v>
      </c>
      <c r="F162" s="1052"/>
      <c r="G162" s="1053"/>
      <c r="M162" s="1054" t="s">
        <v>1582</v>
      </c>
      <c r="O162" s="1041"/>
    </row>
    <row r="163" spans="1:104" ht="33.75">
      <c r="A163" s="1049"/>
      <c r="B163" s="1050"/>
      <c r="C163" s="1196" t="s">
        <v>1593</v>
      </c>
      <c r="D163" s="1194"/>
      <c r="E163" s="1064">
        <v>126.5</v>
      </c>
      <c r="F163" s="1052"/>
      <c r="G163" s="1053"/>
      <c r="M163" s="1054" t="s">
        <v>1593</v>
      </c>
      <c r="O163" s="1041"/>
    </row>
    <row r="164" spans="1:104">
      <c r="A164" s="1049"/>
      <c r="B164" s="1050"/>
      <c r="C164" s="1196" t="s">
        <v>1594</v>
      </c>
      <c r="D164" s="1194"/>
      <c r="E164" s="1064">
        <v>18.05</v>
      </c>
      <c r="F164" s="1052"/>
      <c r="G164" s="1053"/>
      <c r="M164" s="1054" t="s">
        <v>1594</v>
      </c>
      <c r="O164" s="1041"/>
    </row>
    <row r="165" spans="1:104">
      <c r="A165" s="1049"/>
      <c r="B165" s="1050"/>
      <c r="C165" s="1196" t="s">
        <v>1586</v>
      </c>
      <c r="D165" s="1194"/>
      <c r="E165" s="1064">
        <v>144.55000000000001</v>
      </c>
      <c r="F165" s="1052"/>
      <c r="G165" s="1053"/>
      <c r="M165" s="1054" t="s">
        <v>1586</v>
      </c>
      <c r="O165" s="1041"/>
    </row>
    <row r="166" spans="1:104">
      <c r="A166" s="1049"/>
      <c r="B166" s="1050"/>
      <c r="C166" s="1193" t="s">
        <v>1612</v>
      </c>
      <c r="D166" s="1194"/>
      <c r="E166" s="1051">
        <v>13.009499999999999</v>
      </c>
      <c r="F166" s="1052"/>
      <c r="G166" s="1053"/>
      <c r="M166" s="1054" t="s">
        <v>1612</v>
      </c>
      <c r="O166" s="1041"/>
    </row>
    <row r="167" spans="1:104" ht="22.5">
      <c r="A167" s="1042">
        <v>31</v>
      </c>
      <c r="B167" s="1043" t="s">
        <v>1613</v>
      </c>
      <c r="C167" s="1044" t="s">
        <v>1614</v>
      </c>
      <c r="D167" s="1045" t="s">
        <v>1261</v>
      </c>
      <c r="E167" s="1046">
        <v>50.062800000000003</v>
      </c>
      <c r="F167" s="1095">
        <v>0</v>
      </c>
      <c r="G167" s="1047">
        <f>E167*F167</f>
        <v>0</v>
      </c>
      <c r="O167" s="1041">
        <v>2</v>
      </c>
      <c r="AA167" s="1019">
        <v>1</v>
      </c>
      <c r="AB167" s="1019">
        <v>1</v>
      </c>
      <c r="AC167" s="1019">
        <v>1</v>
      </c>
      <c r="AZ167" s="1019">
        <v>1</v>
      </c>
      <c r="BA167" s="1019">
        <f>IF(AZ167=1,G167,0)</f>
        <v>0</v>
      </c>
      <c r="BB167" s="1019">
        <f>IF(AZ167=2,G167,0)</f>
        <v>0</v>
      </c>
      <c r="BC167" s="1019">
        <f>IF(AZ167=3,G167,0)</f>
        <v>0</v>
      </c>
      <c r="BD167" s="1019">
        <f>IF(AZ167=4,G167,0)</f>
        <v>0</v>
      </c>
      <c r="BE167" s="1019">
        <f>IF(AZ167=5,G167,0)</f>
        <v>0</v>
      </c>
      <c r="CA167" s="1048">
        <v>1</v>
      </c>
      <c r="CB167" s="1048">
        <v>1</v>
      </c>
      <c r="CZ167" s="1019">
        <v>0</v>
      </c>
    </row>
    <row r="168" spans="1:104">
      <c r="A168" s="1049"/>
      <c r="B168" s="1050"/>
      <c r="C168" s="1193" t="s">
        <v>1615</v>
      </c>
      <c r="D168" s="1194"/>
      <c r="E168" s="1051">
        <v>8.2995000000000001</v>
      </c>
      <c r="F168" s="1052"/>
      <c r="G168" s="1053"/>
      <c r="M168" s="1054" t="s">
        <v>1615</v>
      </c>
      <c r="O168" s="1041"/>
    </row>
    <row r="169" spans="1:104">
      <c r="A169" s="1049"/>
      <c r="B169" s="1050"/>
      <c r="C169" s="1193" t="s">
        <v>1616</v>
      </c>
      <c r="D169" s="1194"/>
      <c r="E169" s="1051">
        <v>0.21</v>
      </c>
      <c r="F169" s="1052"/>
      <c r="G169" s="1053"/>
      <c r="M169" s="1054" t="s">
        <v>1616</v>
      </c>
      <c r="O169" s="1041"/>
    </row>
    <row r="170" spans="1:104">
      <c r="A170" s="1049"/>
      <c r="B170" s="1050"/>
      <c r="C170" s="1196" t="s">
        <v>1582</v>
      </c>
      <c r="D170" s="1194"/>
      <c r="E170" s="1064">
        <v>0</v>
      </c>
      <c r="F170" s="1052"/>
      <c r="G170" s="1053"/>
      <c r="M170" s="1054" t="s">
        <v>1582</v>
      </c>
      <c r="O170" s="1041"/>
    </row>
    <row r="171" spans="1:104" ht="33.75">
      <c r="A171" s="1049"/>
      <c r="B171" s="1050"/>
      <c r="C171" s="1196" t="s">
        <v>1617</v>
      </c>
      <c r="D171" s="1194"/>
      <c r="E171" s="1064">
        <v>175.23</v>
      </c>
      <c r="F171" s="1052"/>
      <c r="G171" s="1053"/>
      <c r="M171" s="1054" t="s">
        <v>1617</v>
      </c>
      <c r="O171" s="1041"/>
    </row>
    <row r="172" spans="1:104" ht="22.5">
      <c r="A172" s="1049"/>
      <c r="B172" s="1050"/>
      <c r="C172" s="1196" t="s">
        <v>1618</v>
      </c>
      <c r="D172" s="1194"/>
      <c r="E172" s="1064">
        <v>93.93</v>
      </c>
      <c r="F172" s="1052"/>
      <c r="G172" s="1053"/>
      <c r="M172" s="1054" t="s">
        <v>1618</v>
      </c>
      <c r="O172" s="1041"/>
    </row>
    <row r="173" spans="1:104">
      <c r="A173" s="1049"/>
      <c r="B173" s="1050"/>
      <c r="C173" s="1196" t="s">
        <v>1586</v>
      </c>
      <c r="D173" s="1194"/>
      <c r="E173" s="1064">
        <v>269.15999999999997</v>
      </c>
      <c r="F173" s="1052"/>
      <c r="G173" s="1053"/>
      <c r="M173" s="1054" t="s">
        <v>1586</v>
      </c>
      <c r="O173" s="1041"/>
    </row>
    <row r="174" spans="1:104">
      <c r="A174" s="1049"/>
      <c r="B174" s="1050"/>
      <c r="C174" s="1193" t="s">
        <v>1619</v>
      </c>
      <c r="D174" s="1194"/>
      <c r="E174" s="1051">
        <v>28.261800000000001</v>
      </c>
      <c r="F174" s="1052"/>
      <c r="G174" s="1053"/>
      <c r="M174" s="1054" t="s">
        <v>1619</v>
      </c>
      <c r="O174" s="1041"/>
    </row>
    <row r="175" spans="1:104">
      <c r="A175" s="1049"/>
      <c r="B175" s="1050"/>
      <c r="C175" s="1193" t="s">
        <v>1620</v>
      </c>
      <c r="D175" s="1194"/>
      <c r="E175" s="1051">
        <v>0.63</v>
      </c>
      <c r="F175" s="1052"/>
      <c r="G175" s="1053"/>
      <c r="M175" s="1054" t="s">
        <v>1620</v>
      </c>
      <c r="O175" s="1041"/>
    </row>
    <row r="176" spans="1:104">
      <c r="A176" s="1049"/>
      <c r="B176" s="1050"/>
      <c r="C176" s="1193" t="s">
        <v>1621</v>
      </c>
      <c r="D176" s="1194"/>
      <c r="E176" s="1051">
        <v>4.9560000000000004</v>
      </c>
      <c r="F176" s="1052"/>
      <c r="G176" s="1053"/>
      <c r="M176" s="1054" t="s">
        <v>1621</v>
      </c>
      <c r="O176" s="1041"/>
    </row>
    <row r="177" spans="1:104">
      <c r="A177" s="1049"/>
      <c r="B177" s="1050"/>
      <c r="C177" s="1193" t="s">
        <v>1622</v>
      </c>
      <c r="D177" s="1194"/>
      <c r="E177" s="1051">
        <v>7.7054999999999998</v>
      </c>
      <c r="F177" s="1052"/>
      <c r="G177" s="1053"/>
      <c r="M177" s="1054" t="s">
        <v>1622</v>
      </c>
      <c r="O177" s="1041"/>
    </row>
    <row r="178" spans="1:104">
      <c r="A178" s="1042">
        <v>32</v>
      </c>
      <c r="B178" s="1043" t="s">
        <v>1623</v>
      </c>
      <c r="C178" s="1044" t="s">
        <v>1624</v>
      </c>
      <c r="D178" s="1045" t="s">
        <v>1261</v>
      </c>
      <c r="E178" s="1046">
        <v>13.038600000000001</v>
      </c>
      <c r="F178" s="1095">
        <v>0</v>
      </c>
      <c r="G178" s="1047">
        <f>E178*F178</f>
        <v>0</v>
      </c>
      <c r="O178" s="1041">
        <v>2</v>
      </c>
      <c r="AA178" s="1019">
        <v>1</v>
      </c>
      <c r="AB178" s="1019">
        <v>1</v>
      </c>
      <c r="AC178" s="1019">
        <v>1</v>
      </c>
      <c r="AZ178" s="1019">
        <v>1</v>
      </c>
      <c r="BA178" s="1019">
        <f>IF(AZ178=1,G178,0)</f>
        <v>0</v>
      </c>
      <c r="BB178" s="1019">
        <f>IF(AZ178=2,G178,0)</f>
        <v>0</v>
      </c>
      <c r="BC178" s="1019">
        <f>IF(AZ178=3,G178,0)</f>
        <v>0</v>
      </c>
      <c r="BD178" s="1019">
        <f>IF(AZ178=4,G178,0)</f>
        <v>0</v>
      </c>
      <c r="BE178" s="1019">
        <f>IF(AZ178=5,G178,0)</f>
        <v>0</v>
      </c>
      <c r="CA178" s="1048">
        <v>1</v>
      </c>
      <c r="CB178" s="1048">
        <v>1</v>
      </c>
      <c r="CZ178" s="1019">
        <v>0</v>
      </c>
    </row>
    <row r="179" spans="1:104">
      <c r="A179" s="1049"/>
      <c r="B179" s="1050"/>
      <c r="C179" s="1193" t="s">
        <v>1625</v>
      </c>
      <c r="D179" s="1194"/>
      <c r="E179" s="1051">
        <v>1.444</v>
      </c>
      <c r="F179" s="1052"/>
      <c r="G179" s="1053"/>
      <c r="M179" s="1054" t="s">
        <v>1625</v>
      </c>
      <c r="O179" s="1041"/>
    </row>
    <row r="180" spans="1:104" ht="22.5">
      <c r="A180" s="1049"/>
      <c r="B180" s="1050"/>
      <c r="C180" s="1193" t="s">
        <v>1626</v>
      </c>
      <c r="D180" s="1194"/>
      <c r="E180" s="1051">
        <v>2.9729999999999999</v>
      </c>
      <c r="F180" s="1052"/>
      <c r="G180" s="1053"/>
      <c r="M180" s="1054" t="s">
        <v>1626</v>
      </c>
      <c r="O180" s="1041"/>
    </row>
    <row r="181" spans="1:104">
      <c r="A181" s="1049"/>
      <c r="B181" s="1050"/>
      <c r="C181" s="1196" t="s">
        <v>1582</v>
      </c>
      <c r="D181" s="1194"/>
      <c r="E181" s="1064">
        <v>0</v>
      </c>
      <c r="F181" s="1052"/>
      <c r="G181" s="1053"/>
      <c r="M181" s="1054" t="s">
        <v>1582</v>
      </c>
      <c r="O181" s="1041"/>
    </row>
    <row r="182" spans="1:104" ht="22.5">
      <c r="A182" s="1049"/>
      <c r="B182" s="1050"/>
      <c r="C182" s="1196" t="s">
        <v>1583</v>
      </c>
      <c r="D182" s="1194"/>
      <c r="E182" s="1064">
        <v>282.89370000000002</v>
      </c>
      <c r="F182" s="1052"/>
      <c r="G182" s="1053"/>
      <c r="M182" s="1054" t="s">
        <v>1583</v>
      </c>
      <c r="O182" s="1041"/>
    </row>
    <row r="183" spans="1:104">
      <c r="A183" s="1049"/>
      <c r="B183" s="1050"/>
      <c r="C183" s="1196" t="s">
        <v>1584</v>
      </c>
      <c r="D183" s="1194"/>
      <c r="E183" s="1064">
        <v>314.41750000000002</v>
      </c>
      <c r="F183" s="1052"/>
      <c r="G183" s="1053"/>
      <c r="M183" s="1054" t="s">
        <v>1584</v>
      </c>
      <c r="O183" s="1041"/>
    </row>
    <row r="184" spans="1:104">
      <c r="A184" s="1049"/>
      <c r="B184" s="1050"/>
      <c r="C184" s="1196" t="s">
        <v>1585</v>
      </c>
      <c r="D184" s="1194"/>
      <c r="E184" s="1064">
        <v>-22.54</v>
      </c>
      <c r="F184" s="1052"/>
      <c r="G184" s="1053"/>
      <c r="M184" s="1054" t="s">
        <v>1585</v>
      </c>
      <c r="O184" s="1041"/>
    </row>
    <row r="185" spans="1:104">
      <c r="A185" s="1049"/>
      <c r="B185" s="1050"/>
      <c r="C185" s="1196" t="s">
        <v>1586</v>
      </c>
      <c r="D185" s="1194"/>
      <c r="E185" s="1064">
        <v>574.77120000000014</v>
      </c>
      <c r="F185" s="1052"/>
      <c r="G185" s="1053"/>
      <c r="M185" s="1054" t="s">
        <v>1586</v>
      </c>
      <c r="O185" s="1041"/>
    </row>
    <row r="186" spans="1:104">
      <c r="A186" s="1049"/>
      <c r="B186" s="1050"/>
      <c r="C186" s="1193" t="s">
        <v>1627</v>
      </c>
      <c r="D186" s="1194"/>
      <c r="E186" s="1051">
        <v>8.6216000000000008</v>
      </c>
      <c r="F186" s="1052"/>
      <c r="G186" s="1053"/>
      <c r="M186" s="1054" t="s">
        <v>1627</v>
      </c>
      <c r="O186" s="1041"/>
    </row>
    <row r="187" spans="1:104" ht="22.5">
      <c r="A187" s="1042">
        <v>33</v>
      </c>
      <c r="B187" s="1043" t="s">
        <v>1628</v>
      </c>
      <c r="C187" s="1044" t="s">
        <v>1629</v>
      </c>
      <c r="D187" s="1045" t="s">
        <v>853</v>
      </c>
      <c r="E187" s="1046">
        <v>829.88250000000005</v>
      </c>
      <c r="F187" s="1095">
        <v>0</v>
      </c>
      <c r="G187" s="1047">
        <f>E187*F187</f>
        <v>0</v>
      </c>
      <c r="O187" s="1041">
        <v>2</v>
      </c>
      <c r="AA187" s="1019">
        <v>1</v>
      </c>
      <c r="AB187" s="1019">
        <v>1</v>
      </c>
      <c r="AC187" s="1019">
        <v>1</v>
      </c>
      <c r="AZ187" s="1019">
        <v>1</v>
      </c>
      <c r="BA187" s="1019">
        <f>IF(AZ187=1,G187,0)</f>
        <v>0</v>
      </c>
      <c r="BB187" s="1019">
        <f>IF(AZ187=2,G187,0)</f>
        <v>0</v>
      </c>
      <c r="BC187" s="1019">
        <f>IF(AZ187=3,G187,0)</f>
        <v>0</v>
      </c>
      <c r="BD187" s="1019">
        <f>IF(AZ187=4,G187,0)</f>
        <v>0</v>
      </c>
      <c r="BE187" s="1019">
        <f>IF(AZ187=5,G187,0)</f>
        <v>0</v>
      </c>
      <c r="CA187" s="1048">
        <v>1</v>
      </c>
      <c r="CB187" s="1048">
        <v>1</v>
      </c>
      <c r="CZ187" s="1019">
        <v>0</v>
      </c>
    </row>
    <row r="188" spans="1:104">
      <c r="A188" s="1049"/>
      <c r="B188" s="1050"/>
      <c r="C188" s="1193" t="s">
        <v>1478</v>
      </c>
      <c r="D188" s="1194"/>
      <c r="E188" s="1051">
        <v>111.83</v>
      </c>
      <c r="F188" s="1052"/>
      <c r="G188" s="1053"/>
      <c r="M188" s="1054" t="s">
        <v>1478</v>
      </c>
      <c r="O188" s="1041"/>
    </row>
    <row r="189" spans="1:104">
      <c r="A189" s="1049"/>
      <c r="B189" s="1050"/>
      <c r="C189" s="1193" t="s">
        <v>1479</v>
      </c>
      <c r="D189" s="1194"/>
      <c r="E189" s="1051">
        <v>34.76</v>
      </c>
      <c r="F189" s="1052"/>
      <c r="G189" s="1053"/>
      <c r="M189" s="1054" t="s">
        <v>1479</v>
      </c>
      <c r="O189" s="1041"/>
    </row>
    <row r="190" spans="1:104">
      <c r="A190" s="1049"/>
      <c r="B190" s="1050"/>
      <c r="C190" s="1195" t="s">
        <v>1521</v>
      </c>
      <c r="D190" s="1194"/>
      <c r="E190" s="1063">
        <v>146.59</v>
      </c>
      <c r="F190" s="1052"/>
      <c r="G190" s="1053"/>
      <c r="M190" s="1054" t="s">
        <v>1521</v>
      </c>
      <c r="O190" s="1041"/>
    </row>
    <row r="191" spans="1:104" ht="33.75">
      <c r="A191" s="1049"/>
      <c r="B191" s="1050"/>
      <c r="C191" s="1193" t="s">
        <v>1617</v>
      </c>
      <c r="D191" s="1194"/>
      <c r="E191" s="1051">
        <v>175.23</v>
      </c>
      <c r="F191" s="1052"/>
      <c r="G191" s="1053"/>
      <c r="M191" s="1054" t="s">
        <v>1617</v>
      </c>
      <c r="O191" s="1041"/>
    </row>
    <row r="192" spans="1:104" ht="22.5">
      <c r="A192" s="1049"/>
      <c r="B192" s="1050"/>
      <c r="C192" s="1193" t="s">
        <v>1618</v>
      </c>
      <c r="D192" s="1194"/>
      <c r="E192" s="1051">
        <v>93.93</v>
      </c>
      <c r="F192" s="1052"/>
      <c r="G192" s="1053"/>
      <c r="M192" s="1054" t="s">
        <v>1618</v>
      </c>
      <c r="O192" s="1041"/>
    </row>
    <row r="193" spans="1:15">
      <c r="A193" s="1049"/>
      <c r="B193" s="1050"/>
      <c r="C193" s="1195" t="s">
        <v>1521</v>
      </c>
      <c r="D193" s="1194"/>
      <c r="E193" s="1063">
        <v>269.15999999999997</v>
      </c>
      <c r="F193" s="1052"/>
      <c r="G193" s="1053"/>
      <c r="M193" s="1054" t="s">
        <v>1521</v>
      </c>
      <c r="O193" s="1041"/>
    </row>
    <row r="194" spans="1:15" ht="33.75">
      <c r="A194" s="1049"/>
      <c r="B194" s="1050"/>
      <c r="C194" s="1193" t="s">
        <v>1593</v>
      </c>
      <c r="D194" s="1194"/>
      <c r="E194" s="1051">
        <v>126.5</v>
      </c>
      <c r="F194" s="1052"/>
      <c r="G194" s="1053"/>
      <c r="M194" s="1054" t="s">
        <v>1593</v>
      </c>
      <c r="O194" s="1041"/>
    </row>
    <row r="195" spans="1:15">
      <c r="A195" s="1049"/>
      <c r="B195" s="1050"/>
      <c r="C195" s="1193" t="s">
        <v>1594</v>
      </c>
      <c r="D195" s="1194"/>
      <c r="E195" s="1051">
        <v>18.05</v>
      </c>
      <c r="F195" s="1052"/>
      <c r="G195" s="1053"/>
      <c r="M195" s="1054" t="s">
        <v>1594</v>
      </c>
      <c r="O195" s="1041"/>
    </row>
    <row r="196" spans="1:15">
      <c r="A196" s="1049"/>
      <c r="B196" s="1050"/>
      <c r="C196" s="1195" t="s">
        <v>1521</v>
      </c>
      <c r="D196" s="1194"/>
      <c r="E196" s="1063">
        <v>144.55000000000001</v>
      </c>
      <c r="F196" s="1052"/>
      <c r="G196" s="1053"/>
      <c r="M196" s="1054" t="s">
        <v>1521</v>
      </c>
      <c r="O196" s="1041"/>
    </row>
    <row r="197" spans="1:15" ht="33.75">
      <c r="A197" s="1049"/>
      <c r="B197" s="1050"/>
      <c r="C197" s="1193" t="s">
        <v>1630</v>
      </c>
      <c r="D197" s="1194"/>
      <c r="E197" s="1051">
        <v>20.18</v>
      </c>
      <c r="F197" s="1052"/>
      <c r="G197" s="1053"/>
      <c r="M197" s="1054" t="s">
        <v>1630</v>
      </c>
      <c r="O197" s="1041"/>
    </row>
    <row r="198" spans="1:15">
      <c r="A198" s="1049"/>
      <c r="B198" s="1050"/>
      <c r="C198" s="1195" t="s">
        <v>1521</v>
      </c>
      <c r="D198" s="1194"/>
      <c r="E198" s="1063">
        <v>20.18</v>
      </c>
      <c r="F198" s="1052"/>
      <c r="G198" s="1053"/>
      <c r="M198" s="1054" t="s">
        <v>1521</v>
      </c>
      <c r="O198" s="1041"/>
    </row>
    <row r="199" spans="1:15">
      <c r="A199" s="1049"/>
      <c r="B199" s="1050"/>
      <c r="C199" s="1193" t="s">
        <v>1601</v>
      </c>
      <c r="D199" s="1194"/>
      <c r="E199" s="1051">
        <v>0</v>
      </c>
      <c r="F199" s="1052"/>
      <c r="G199" s="1053"/>
      <c r="M199" s="1054" t="s">
        <v>1601</v>
      </c>
      <c r="O199" s="1041"/>
    </row>
    <row r="200" spans="1:15">
      <c r="A200" s="1049"/>
      <c r="B200" s="1050"/>
      <c r="C200" s="1193" t="s">
        <v>1602</v>
      </c>
      <c r="D200" s="1194"/>
      <c r="E200" s="1051">
        <v>29.78</v>
      </c>
      <c r="F200" s="1052"/>
      <c r="G200" s="1053"/>
      <c r="M200" s="1054" t="s">
        <v>1602</v>
      </c>
      <c r="O200" s="1041"/>
    </row>
    <row r="201" spans="1:15" ht="22.5">
      <c r="A201" s="1049"/>
      <c r="B201" s="1050"/>
      <c r="C201" s="1193" t="s">
        <v>1603</v>
      </c>
      <c r="D201" s="1194"/>
      <c r="E201" s="1051">
        <v>50.31</v>
      </c>
      <c r="F201" s="1052"/>
      <c r="G201" s="1053"/>
      <c r="M201" s="1054" t="s">
        <v>1603</v>
      </c>
      <c r="O201" s="1041"/>
    </row>
    <row r="202" spans="1:15">
      <c r="A202" s="1049"/>
      <c r="B202" s="1050"/>
      <c r="C202" s="1193" t="s">
        <v>1604</v>
      </c>
      <c r="D202" s="1194"/>
      <c r="E202" s="1051">
        <v>36.299999999999997</v>
      </c>
      <c r="F202" s="1052"/>
      <c r="G202" s="1053"/>
      <c r="M202" s="1054" t="s">
        <v>1604</v>
      </c>
      <c r="O202" s="1041"/>
    </row>
    <row r="203" spans="1:15">
      <c r="A203" s="1049"/>
      <c r="B203" s="1050"/>
      <c r="C203" s="1193" t="s">
        <v>1605</v>
      </c>
      <c r="D203" s="1194"/>
      <c r="E203" s="1051">
        <v>41.2</v>
      </c>
      <c r="F203" s="1052"/>
      <c r="G203" s="1053"/>
      <c r="M203" s="1054" t="s">
        <v>1605</v>
      </c>
      <c r="O203" s="1041"/>
    </row>
    <row r="204" spans="1:15">
      <c r="A204" s="1049"/>
      <c r="B204" s="1050"/>
      <c r="C204" s="1193" t="s">
        <v>1606</v>
      </c>
      <c r="D204" s="1194"/>
      <c r="E204" s="1051">
        <v>21.76</v>
      </c>
      <c r="F204" s="1052"/>
      <c r="G204" s="1053"/>
      <c r="M204" s="1054" t="s">
        <v>1606</v>
      </c>
      <c r="O204" s="1041"/>
    </row>
    <row r="205" spans="1:15">
      <c r="A205" s="1049"/>
      <c r="B205" s="1050"/>
      <c r="C205" s="1193" t="s">
        <v>1607</v>
      </c>
      <c r="D205" s="1194"/>
      <c r="E205" s="1051">
        <v>22.98</v>
      </c>
      <c r="F205" s="1052"/>
      <c r="G205" s="1053"/>
      <c r="M205" s="1054" t="s">
        <v>1607</v>
      </c>
      <c r="O205" s="1041"/>
    </row>
    <row r="206" spans="1:15">
      <c r="A206" s="1049"/>
      <c r="B206" s="1050"/>
      <c r="C206" s="1195" t="s">
        <v>1521</v>
      </c>
      <c r="D206" s="1194"/>
      <c r="E206" s="1063">
        <v>202.32999999999998</v>
      </c>
      <c r="F206" s="1052"/>
      <c r="G206" s="1053"/>
      <c r="M206" s="1054" t="s">
        <v>1521</v>
      </c>
      <c r="O206" s="1041"/>
    </row>
    <row r="207" spans="1:15">
      <c r="A207" s="1049"/>
      <c r="B207" s="1050"/>
      <c r="C207" s="1193" t="s">
        <v>1481</v>
      </c>
      <c r="D207" s="1194"/>
      <c r="E207" s="1051">
        <v>26.2925</v>
      </c>
      <c r="F207" s="1052"/>
      <c r="G207" s="1053"/>
      <c r="M207" s="1054" t="s">
        <v>1481</v>
      </c>
      <c r="O207" s="1041"/>
    </row>
    <row r="208" spans="1:15">
      <c r="A208" s="1049"/>
      <c r="B208" s="1050"/>
      <c r="C208" s="1193" t="s">
        <v>1482</v>
      </c>
      <c r="D208" s="1194"/>
      <c r="E208" s="1051">
        <v>20.78</v>
      </c>
      <c r="F208" s="1052"/>
      <c r="G208" s="1053"/>
      <c r="M208" s="1054" t="s">
        <v>1482</v>
      </c>
      <c r="O208" s="1041"/>
    </row>
    <row r="209" spans="1:104">
      <c r="A209" s="1042">
        <v>34</v>
      </c>
      <c r="B209" s="1043" t="s">
        <v>1631</v>
      </c>
      <c r="C209" s="1044" t="s">
        <v>1632</v>
      </c>
      <c r="D209" s="1045" t="s">
        <v>1261</v>
      </c>
      <c r="E209" s="1046">
        <v>8.1153999999999993</v>
      </c>
      <c r="F209" s="1095">
        <v>0</v>
      </c>
      <c r="G209" s="1047">
        <f>E209*F209</f>
        <v>0</v>
      </c>
      <c r="O209" s="1041">
        <v>2</v>
      </c>
      <c r="AA209" s="1019">
        <v>1</v>
      </c>
      <c r="AB209" s="1019">
        <v>0</v>
      </c>
      <c r="AC209" s="1019">
        <v>0</v>
      </c>
      <c r="AZ209" s="1019">
        <v>1</v>
      </c>
      <c r="BA209" s="1019">
        <f>IF(AZ209=1,G209,0)</f>
        <v>0</v>
      </c>
      <c r="BB209" s="1019">
        <f>IF(AZ209=2,G209,0)</f>
        <v>0</v>
      </c>
      <c r="BC209" s="1019">
        <f>IF(AZ209=3,G209,0)</f>
        <v>0</v>
      </c>
      <c r="BD209" s="1019">
        <f>IF(AZ209=4,G209,0)</f>
        <v>0</v>
      </c>
      <c r="BE209" s="1019">
        <f>IF(AZ209=5,G209,0)</f>
        <v>0</v>
      </c>
      <c r="CA209" s="1048">
        <v>1</v>
      </c>
      <c r="CB209" s="1048">
        <v>0</v>
      </c>
      <c r="CZ209" s="1019">
        <v>0</v>
      </c>
    </row>
    <row r="210" spans="1:104">
      <c r="A210" s="1049"/>
      <c r="B210" s="1050"/>
      <c r="C210" s="1193" t="s">
        <v>1633</v>
      </c>
      <c r="D210" s="1194"/>
      <c r="E210" s="1051">
        <v>0.15920000000000001</v>
      </c>
      <c r="F210" s="1052"/>
      <c r="G210" s="1053"/>
      <c r="M210" s="1054" t="s">
        <v>1633</v>
      </c>
      <c r="O210" s="1041"/>
    </row>
    <row r="211" spans="1:104">
      <c r="A211" s="1049"/>
      <c r="B211" s="1050"/>
      <c r="C211" s="1193" t="s">
        <v>1634</v>
      </c>
      <c r="D211" s="1194"/>
      <c r="E211" s="1051">
        <v>0.72199999999999998</v>
      </c>
      <c r="F211" s="1052"/>
      <c r="G211" s="1053"/>
      <c r="M211" s="1054" t="s">
        <v>1634</v>
      </c>
      <c r="O211" s="1041"/>
    </row>
    <row r="212" spans="1:104" ht="22.5">
      <c r="A212" s="1049"/>
      <c r="B212" s="1050"/>
      <c r="C212" s="1193" t="s">
        <v>1635</v>
      </c>
      <c r="D212" s="1194"/>
      <c r="E212" s="1051">
        <v>1.4864999999999999</v>
      </c>
      <c r="F212" s="1052"/>
      <c r="G212" s="1053"/>
      <c r="M212" s="1054" t="s">
        <v>1635</v>
      </c>
      <c r="O212" s="1041"/>
    </row>
    <row r="213" spans="1:104">
      <c r="A213" s="1049"/>
      <c r="B213" s="1050"/>
      <c r="C213" s="1196" t="s">
        <v>1582</v>
      </c>
      <c r="D213" s="1194"/>
      <c r="E213" s="1064">
        <v>0</v>
      </c>
      <c r="F213" s="1052"/>
      <c r="G213" s="1053"/>
      <c r="M213" s="1054" t="s">
        <v>1582</v>
      </c>
      <c r="O213" s="1041"/>
    </row>
    <row r="214" spans="1:104" ht="22.5">
      <c r="A214" s="1049"/>
      <c r="B214" s="1050"/>
      <c r="C214" s="1196" t="s">
        <v>1583</v>
      </c>
      <c r="D214" s="1194"/>
      <c r="E214" s="1064">
        <v>282.89370000000002</v>
      </c>
      <c r="F214" s="1052"/>
      <c r="G214" s="1053"/>
      <c r="M214" s="1054" t="s">
        <v>1583</v>
      </c>
      <c r="O214" s="1041"/>
    </row>
    <row r="215" spans="1:104">
      <c r="A215" s="1049"/>
      <c r="B215" s="1050"/>
      <c r="C215" s="1196" t="s">
        <v>1584</v>
      </c>
      <c r="D215" s="1194"/>
      <c r="E215" s="1064">
        <v>314.41750000000002</v>
      </c>
      <c r="F215" s="1052"/>
      <c r="G215" s="1053"/>
      <c r="M215" s="1054" t="s">
        <v>1584</v>
      </c>
      <c r="O215" s="1041"/>
    </row>
    <row r="216" spans="1:104">
      <c r="A216" s="1049"/>
      <c r="B216" s="1050"/>
      <c r="C216" s="1196" t="s">
        <v>1585</v>
      </c>
      <c r="D216" s="1194"/>
      <c r="E216" s="1064">
        <v>-22.54</v>
      </c>
      <c r="F216" s="1052"/>
      <c r="G216" s="1053"/>
      <c r="M216" s="1054" t="s">
        <v>1585</v>
      </c>
      <c r="O216" s="1041"/>
    </row>
    <row r="217" spans="1:104">
      <c r="A217" s="1049"/>
      <c r="B217" s="1050"/>
      <c r="C217" s="1196" t="s">
        <v>1586</v>
      </c>
      <c r="D217" s="1194"/>
      <c r="E217" s="1064">
        <v>574.77120000000014</v>
      </c>
      <c r="F217" s="1052"/>
      <c r="G217" s="1053"/>
      <c r="M217" s="1054" t="s">
        <v>1586</v>
      </c>
      <c r="O217" s="1041"/>
    </row>
    <row r="218" spans="1:104">
      <c r="A218" s="1049"/>
      <c r="B218" s="1050"/>
      <c r="C218" s="1193" t="s">
        <v>1636</v>
      </c>
      <c r="D218" s="1194"/>
      <c r="E218" s="1051">
        <v>5.7477</v>
      </c>
      <c r="F218" s="1052"/>
      <c r="G218" s="1053"/>
      <c r="M218" s="1054" t="s">
        <v>1636</v>
      </c>
      <c r="O218" s="1041"/>
    </row>
    <row r="219" spans="1:104">
      <c r="A219" s="1042">
        <v>35</v>
      </c>
      <c r="B219" s="1043" t="s">
        <v>1637</v>
      </c>
      <c r="C219" s="1044" t="s">
        <v>1638</v>
      </c>
      <c r="D219" s="1045" t="s">
        <v>853</v>
      </c>
      <c r="E219" s="1046">
        <v>23.32</v>
      </c>
      <c r="F219" s="1095">
        <v>0</v>
      </c>
      <c r="G219" s="1047">
        <f>E219*F219</f>
        <v>0</v>
      </c>
      <c r="O219" s="1041">
        <v>2</v>
      </c>
      <c r="AA219" s="1019">
        <v>1</v>
      </c>
      <c r="AB219" s="1019">
        <v>1</v>
      </c>
      <c r="AC219" s="1019">
        <v>1</v>
      </c>
      <c r="AZ219" s="1019">
        <v>1</v>
      </c>
      <c r="BA219" s="1019">
        <f>IF(AZ219=1,G219,0)</f>
        <v>0</v>
      </c>
      <c r="BB219" s="1019">
        <f>IF(AZ219=2,G219,0)</f>
        <v>0</v>
      </c>
      <c r="BC219" s="1019">
        <f>IF(AZ219=3,G219,0)</f>
        <v>0</v>
      </c>
      <c r="BD219" s="1019">
        <f>IF(AZ219=4,G219,0)</f>
        <v>0</v>
      </c>
      <c r="BE219" s="1019">
        <f>IF(AZ219=5,G219,0)</f>
        <v>0</v>
      </c>
      <c r="CA219" s="1048">
        <v>1</v>
      </c>
      <c r="CB219" s="1048">
        <v>1</v>
      </c>
      <c r="CZ219" s="1019">
        <v>0</v>
      </c>
    </row>
    <row r="220" spans="1:104">
      <c r="A220" s="1049"/>
      <c r="B220" s="1050"/>
      <c r="C220" s="1193" t="s">
        <v>1639</v>
      </c>
      <c r="D220" s="1194"/>
      <c r="E220" s="1051">
        <v>23.32</v>
      </c>
      <c r="F220" s="1052"/>
      <c r="G220" s="1053"/>
      <c r="M220" s="1054" t="s">
        <v>1639</v>
      </c>
      <c r="O220" s="1041"/>
    </row>
    <row r="221" spans="1:104">
      <c r="A221" s="1042">
        <v>36</v>
      </c>
      <c r="B221" s="1043" t="s">
        <v>1640</v>
      </c>
      <c r="C221" s="1044" t="s">
        <v>1641</v>
      </c>
      <c r="D221" s="1045" t="s">
        <v>114</v>
      </c>
      <c r="E221" s="1046">
        <v>225</v>
      </c>
      <c r="F221" s="1095">
        <v>0</v>
      </c>
      <c r="G221" s="1047">
        <f>E221*F221</f>
        <v>0</v>
      </c>
      <c r="O221" s="1041">
        <v>2</v>
      </c>
      <c r="AA221" s="1019">
        <v>1</v>
      </c>
      <c r="AB221" s="1019">
        <v>1</v>
      </c>
      <c r="AC221" s="1019">
        <v>1</v>
      </c>
      <c r="AZ221" s="1019">
        <v>1</v>
      </c>
      <c r="BA221" s="1019">
        <f>IF(AZ221=1,G221,0)</f>
        <v>0</v>
      </c>
      <c r="BB221" s="1019">
        <f>IF(AZ221=2,G221,0)</f>
        <v>0</v>
      </c>
      <c r="BC221" s="1019">
        <f>IF(AZ221=3,G221,0)</f>
        <v>0</v>
      </c>
      <c r="BD221" s="1019">
        <f>IF(AZ221=4,G221,0)</f>
        <v>0</v>
      </c>
      <c r="BE221" s="1019">
        <f>IF(AZ221=5,G221,0)</f>
        <v>0</v>
      </c>
      <c r="CA221" s="1048">
        <v>1</v>
      </c>
      <c r="CB221" s="1048">
        <v>1</v>
      </c>
      <c r="CZ221" s="1019">
        <v>0</v>
      </c>
    </row>
    <row r="222" spans="1:104">
      <c r="A222" s="1042">
        <v>37</v>
      </c>
      <c r="B222" s="1043" t="s">
        <v>1642</v>
      </c>
      <c r="C222" s="1044" t="s">
        <v>1643</v>
      </c>
      <c r="D222" s="1045" t="s">
        <v>114</v>
      </c>
      <c r="E222" s="1046">
        <v>1155</v>
      </c>
      <c r="F222" s="1095">
        <v>0</v>
      </c>
      <c r="G222" s="1047">
        <f>E222*F222</f>
        <v>0</v>
      </c>
      <c r="O222" s="1041">
        <v>2</v>
      </c>
      <c r="AA222" s="1019">
        <v>1</v>
      </c>
      <c r="AB222" s="1019">
        <v>1</v>
      </c>
      <c r="AC222" s="1019">
        <v>1</v>
      </c>
      <c r="AZ222" s="1019">
        <v>1</v>
      </c>
      <c r="BA222" s="1019">
        <f>IF(AZ222=1,G222,0)</f>
        <v>0</v>
      </c>
      <c r="BB222" s="1019">
        <f>IF(AZ222=2,G222,0)</f>
        <v>0</v>
      </c>
      <c r="BC222" s="1019">
        <f>IF(AZ222=3,G222,0)</f>
        <v>0</v>
      </c>
      <c r="BD222" s="1019">
        <f>IF(AZ222=4,G222,0)</f>
        <v>0</v>
      </c>
      <c r="BE222" s="1019">
        <f>IF(AZ222=5,G222,0)</f>
        <v>0</v>
      </c>
      <c r="CA222" s="1048">
        <v>1</v>
      </c>
      <c r="CB222" s="1048">
        <v>1</v>
      </c>
      <c r="CZ222" s="1019">
        <v>0</v>
      </c>
    </row>
    <row r="223" spans="1:104">
      <c r="A223" s="1049"/>
      <c r="B223" s="1050"/>
      <c r="C223" s="1193" t="s">
        <v>1644</v>
      </c>
      <c r="D223" s="1194"/>
      <c r="E223" s="1051">
        <v>1155</v>
      </c>
      <c r="F223" s="1052"/>
      <c r="G223" s="1053"/>
      <c r="M223" s="1054">
        <v>1155</v>
      </c>
      <c r="O223" s="1041"/>
    </row>
    <row r="224" spans="1:104">
      <c r="A224" s="1042">
        <v>38</v>
      </c>
      <c r="B224" s="1043" t="s">
        <v>1645</v>
      </c>
      <c r="C224" s="1044" t="s">
        <v>1646</v>
      </c>
      <c r="D224" s="1045" t="s">
        <v>853</v>
      </c>
      <c r="E224" s="1046">
        <v>96.894300000000001</v>
      </c>
      <c r="F224" s="1095">
        <v>0</v>
      </c>
      <c r="G224" s="1047">
        <f>E224*F224</f>
        <v>0</v>
      </c>
      <c r="O224" s="1041">
        <v>2</v>
      </c>
      <c r="AA224" s="1019">
        <v>1</v>
      </c>
      <c r="AB224" s="1019">
        <v>1</v>
      </c>
      <c r="AC224" s="1019">
        <v>1</v>
      </c>
      <c r="AZ224" s="1019">
        <v>1</v>
      </c>
      <c r="BA224" s="1019">
        <f>IF(AZ224=1,G224,0)</f>
        <v>0</v>
      </c>
      <c r="BB224" s="1019">
        <f>IF(AZ224=2,G224,0)</f>
        <v>0</v>
      </c>
      <c r="BC224" s="1019">
        <f>IF(AZ224=3,G224,0)</f>
        <v>0</v>
      </c>
      <c r="BD224" s="1019">
        <f>IF(AZ224=4,G224,0)</f>
        <v>0</v>
      </c>
      <c r="BE224" s="1019">
        <f>IF(AZ224=5,G224,0)</f>
        <v>0</v>
      </c>
      <c r="CA224" s="1048">
        <v>1</v>
      </c>
      <c r="CB224" s="1048">
        <v>1</v>
      </c>
      <c r="CZ224" s="1019">
        <v>1.3699999999999999E-3</v>
      </c>
    </row>
    <row r="225" spans="1:104">
      <c r="A225" s="1049"/>
      <c r="B225" s="1050"/>
      <c r="C225" s="1193" t="s">
        <v>1647</v>
      </c>
      <c r="D225" s="1194"/>
      <c r="E225" s="1051">
        <v>0</v>
      </c>
      <c r="F225" s="1052"/>
      <c r="G225" s="1053"/>
      <c r="M225" s="1054" t="s">
        <v>1647</v>
      </c>
      <c r="O225" s="1041"/>
    </row>
    <row r="226" spans="1:104">
      <c r="A226" s="1049"/>
      <c r="B226" s="1050"/>
      <c r="C226" s="1193" t="s">
        <v>1648</v>
      </c>
      <c r="D226" s="1194"/>
      <c r="E226" s="1051">
        <v>2.0960000000000001</v>
      </c>
      <c r="F226" s="1052"/>
      <c r="G226" s="1053"/>
      <c r="M226" s="1054" t="s">
        <v>1648</v>
      </c>
      <c r="O226" s="1041"/>
    </row>
    <row r="227" spans="1:104">
      <c r="A227" s="1049"/>
      <c r="B227" s="1050"/>
      <c r="C227" s="1193" t="s">
        <v>1649</v>
      </c>
      <c r="D227" s="1194"/>
      <c r="E227" s="1051">
        <v>9.9105000000000008</v>
      </c>
      <c r="F227" s="1052"/>
      <c r="G227" s="1053"/>
      <c r="M227" s="1054" t="s">
        <v>1649</v>
      </c>
      <c r="O227" s="1041"/>
    </row>
    <row r="228" spans="1:104" ht="22.5">
      <c r="A228" s="1049"/>
      <c r="B228" s="1050"/>
      <c r="C228" s="1193" t="s">
        <v>1650</v>
      </c>
      <c r="D228" s="1194"/>
      <c r="E228" s="1051">
        <v>19.047999999999998</v>
      </c>
      <c r="F228" s="1052"/>
      <c r="G228" s="1053"/>
      <c r="M228" s="1054" t="s">
        <v>1650</v>
      </c>
      <c r="O228" s="1041"/>
    </row>
    <row r="229" spans="1:104" ht="22.5">
      <c r="A229" s="1049"/>
      <c r="B229" s="1050"/>
      <c r="C229" s="1193" t="s">
        <v>1651</v>
      </c>
      <c r="D229" s="1194"/>
      <c r="E229" s="1051">
        <v>11.7485</v>
      </c>
      <c r="F229" s="1052"/>
      <c r="G229" s="1053"/>
      <c r="M229" s="1054" t="s">
        <v>1651</v>
      </c>
      <c r="O229" s="1041"/>
    </row>
    <row r="230" spans="1:104" ht="22.5">
      <c r="A230" s="1049"/>
      <c r="B230" s="1050"/>
      <c r="C230" s="1193" t="s">
        <v>1652</v>
      </c>
      <c r="D230" s="1194"/>
      <c r="E230" s="1051">
        <v>18.928000000000001</v>
      </c>
      <c r="F230" s="1052"/>
      <c r="G230" s="1053"/>
      <c r="M230" s="1054" t="s">
        <v>1652</v>
      </c>
      <c r="O230" s="1041"/>
    </row>
    <row r="231" spans="1:104" ht="22.5">
      <c r="A231" s="1049"/>
      <c r="B231" s="1050"/>
      <c r="C231" s="1193" t="s">
        <v>1653</v>
      </c>
      <c r="D231" s="1194"/>
      <c r="E231" s="1051">
        <v>9.4039999999999999</v>
      </c>
      <c r="F231" s="1052"/>
      <c r="G231" s="1053"/>
      <c r="M231" s="1054" t="s">
        <v>1653</v>
      </c>
      <c r="O231" s="1041"/>
    </row>
    <row r="232" spans="1:104" ht="22.5">
      <c r="A232" s="1049"/>
      <c r="B232" s="1050"/>
      <c r="C232" s="1193" t="s">
        <v>1654</v>
      </c>
      <c r="D232" s="1194"/>
      <c r="E232" s="1051">
        <v>12.359299999999999</v>
      </c>
      <c r="F232" s="1052"/>
      <c r="G232" s="1053"/>
      <c r="M232" s="1054" t="s">
        <v>1654</v>
      </c>
      <c r="O232" s="1041"/>
    </row>
    <row r="233" spans="1:104">
      <c r="A233" s="1049"/>
      <c r="B233" s="1050"/>
      <c r="C233" s="1195" t="s">
        <v>1521</v>
      </c>
      <c r="D233" s="1194"/>
      <c r="E233" s="1063">
        <v>83.494299999999996</v>
      </c>
      <c r="F233" s="1052"/>
      <c r="G233" s="1053"/>
      <c r="M233" s="1054" t="s">
        <v>1521</v>
      </c>
      <c r="O233" s="1041"/>
    </row>
    <row r="234" spans="1:104">
      <c r="A234" s="1049"/>
      <c r="B234" s="1050"/>
      <c r="C234" s="1193" t="s">
        <v>1655</v>
      </c>
      <c r="D234" s="1194"/>
      <c r="E234" s="1051">
        <v>12.25</v>
      </c>
      <c r="F234" s="1052"/>
      <c r="G234" s="1053"/>
      <c r="M234" s="1054" t="s">
        <v>1655</v>
      </c>
      <c r="O234" s="1041"/>
    </row>
    <row r="235" spans="1:104">
      <c r="A235" s="1049"/>
      <c r="B235" s="1050"/>
      <c r="C235" s="1193" t="s">
        <v>1656</v>
      </c>
      <c r="D235" s="1194"/>
      <c r="E235" s="1051">
        <v>1.1499999999999999</v>
      </c>
      <c r="F235" s="1052"/>
      <c r="G235" s="1053"/>
      <c r="M235" s="1054" t="s">
        <v>1656</v>
      </c>
      <c r="O235" s="1041"/>
    </row>
    <row r="236" spans="1:104">
      <c r="A236" s="1042">
        <v>39</v>
      </c>
      <c r="B236" s="1043" t="s">
        <v>1657</v>
      </c>
      <c r="C236" s="1044" t="s">
        <v>1658</v>
      </c>
      <c r="D236" s="1045" t="s">
        <v>853</v>
      </c>
      <c r="E236" s="1046">
        <v>516.51</v>
      </c>
      <c r="F236" s="1095">
        <v>0</v>
      </c>
      <c r="G236" s="1047">
        <f>E236*F236</f>
        <v>0</v>
      </c>
      <c r="O236" s="1041">
        <v>2</v>
      </c>
      <c r="AA236" s="1019">
        <v>1</v>
      </c>
      <c r="AB236" s="1019">
        <v>1</v>
      </c>
      <c r="AC236" s="1019">
        <v>1</v>
      </c>
      <c r="AZ236" s="1019">
        <v>1</v>
      </c>
      <c r="BA236" s="1019">
        <f>IF(AZ236=1,G236,0)</f>
        <v>0</v>
      </c>
      <c r="BB236" s="1019">
        <f>IF(AZ236=2,G236,0)</f>
        <v>0</v>
      </c>
      <c r="BC236" s="1019">
        <f>IF(AZ236=3,G236,0)</f>
        <v>0</v>
      </c>
      <c r="BD236" s="1019">
        <f>IF(AZ236=4,G236,0)</f>
        <v>0</v>
      </c>
      <c r="BE236" s="1019">
        <f>IF(AZ236=5,G236,0)</f>
        <v>0</v>
      </c>
      <c r="CA236" s="1048">
        <v>1</v>
      </c>
      <c r="CB236" s="1048">
        <v>1</v>
      </c>
      <c r="CZ236" s="1019">
        <v>1.3699999999999999E-3</v>
      </c>
    </row>
    <row r="237" spans="1:104">
      <c r="A237" s="1049"/>
      <c r="B237" s="1050"/>
      <c r="C237" s="1193" t="s">
        <v>1659</v>
      </c>
      <c r="D237" s="1194"/>
      <c r="E237" s="1051">
        <v>277.35199999999998</v>
      </c>
      <c r="F237" s="1052"/>
      <c r="G237" s="1053"/>
      <c r="M237" s="1054" t="s">
        <v>1659</v>
      </c>
      <c r="O237" s="1041"/>
    </row>
    <row r="238" spans="1:104">
      <c r="A238" s="1049"/>
      <c r="B238" s="1050"/>
      <c r="C238" s="1193" t="s">
        <v>1660</v>
      </c>
      <c r="D238" s="1194"/>
      <c r="E238" s="1051">
        <v>229.21799999999999</v>
      </c>
      <c r="F238" s="1052"/>
      <c r="G238" s="1053"/>
      <c r="M238" s="1054" t="s">
        <v>1660</v>
      </c>
      <c r="O238" s="1041"/>
    </row>
    <row r="239" spans="1:104">
      <c r="A239" s="1049"/>
      <c r="B239" s="1050"/>
      <c r="C239" s="1195" t="s">
        <v>1521</v>
      </c>
      <c r="D239" s="1194"/>
      <c r="E239" s="1063">
        <v>506.56999999999994</v>
      </c>
      <c r="F239" s="1052"/>
      <c r="G239" s="1053"/>
      <c r="M239" s="1054" t="s">
        <v>1521</v>
      </c>
      <c r="O239" s="1041"/>
    </row>
    <row r="240" spans="1:104">
      <c r="A240" s="1049"/>
      <c r="B240" s="1050"/>
      <c r="C240" s="1193" t="s">
        <v>1661</v>
      </c>
      <c r="D240" s="1194"/>
      <c r="E240" s="1051">
        <v>9.94</v>
      </c>
      <c r="F240" s="1052"/>
      <c r="G240" s="1053"/>
      <c r="M240" s="1054" t="s">
        <v>1661</v>
      </c>
      <c r="O240" s="1041"/>
    </row>
    <row r="241" spans="1:104">
      <c r="A241" s="1042">
        <v>40</v>
      </c>
      <c r="B241" s="1043" t="s">
        <v>1662</v>
      </c>
      <c r="C241" s="1044" t="s">
        <v>1663</v>
      </c>
      <c r="D241" s="1045" t="s">
        <v>853</v>
      </c>
      <c r="E241" s="1046">
        <v>323.50700000000001</v>
      </c>
      <c r="F241" s="1095">
        <v>0</v>
      </c>
      <c r="G241" s="1047">
        <f>E241*F241</f>
        <v>0</v>
      </c>
      <c r="O241" s="1041">
        <v>2</v>
      </c>
      <c r="AA241" s="1019">
        <v>1</v>
      </c>
      <c r="AB241" s="1019">
        <v>1</v>
      </c>
      <c r="AC241" s="1019">
        <v>1</v>
      </c>
      <c r="AZ241" s="1019">
        <v>1</v>
      </c>
      <c r="BA241" s="1019">
        <f>IF(AZ241=1,G241,0)</f>
        <v>0</v>
      </c>
      <c r="BB241" s="1019">
        <f>IF(AZ241=2,G241,0)</f>
        <v>0</v>
      </c>
      <c r="BC241" s="1019">
        <f>IF(AZ241=3,G241,0)</f>
        <v>0</v>
      </c>
      <c r="BD241" s="1019">
        <f>IF(AZ241=4,G241,0)</f>
        <v>0</v>
      </c>
      <c r="BE241" s="1019">
        <f>IF(AZ241=5,G241,0)</f>
        <v>0</v>
      </c>
      <c r="CA241" s="1048">
        <v>1</v>
      </c>
      <c r="CB241" s="1048">
        <v>1</v>
      </c>
      <c r="CZ241" s="1019">
        <v>1.17E-3</v>
      </c>
    </row>
    <row r="242" spans="1:104">
      <c r="A242" s="1049"/>
      <c r="B242" s="1050"/>
      <c r="C242" s="1193" t="s">
        <v>1664</v>
      </c>
      <c r="D242" s="1194"/>
      <c r="E242" s="1051">
        <v>317.39999999999998</v>
      </c>
      <c r="F242" s="1052"/>
      <c r="G242" s="1053"/>
      <c r="M242" s="1054" t="s">
        <v>1664</v>
      </c>
      <c r="O242" s="1041"/>
    </row>
    <row r="243" spans="1:104">
      <c r="A243" s="1049"/>
      <c r="B243" s="1050"/>
      <c r="C243" s="1193" t="s">
        <v>1665</v>
      </c>
      <c r="D243" s="1194"/>
      <c r="E243" s="1051">
        <v>6.1070000000000002</v>
      </c>
      <c r="F243" s="1052"/>
      <c r="G243" s="1053"/>
      <c r="M243" s="1054" t="s">
        <v>1665</v>
      </c>
      <c r="O243" s="1041"/>
    </row>
    <row r="244" spans="1:104">
      <c r="A244" s="1042">
        <v>41</v>
      </c>
      <c r="B244" s="1043" t="s">
        <v>1666</v>
      </c>
      <c r="C244" s="1044" t="s">
        <v>1667</v>
      </c>
      <c r="D244" s="1045" t="s">
        <v>853</v>
      </c>
      <c r="E244" s="1046">
        <v>23.6</v>
      </c>
      <c r="F244" s="1095">
        <v>0</v>
      </c>
      <c r="G244" s="1047">
        <f>E244*F244</f>
        <v>0</v>
      </c>
      <c r="O244" s="1041">
        <v>2</v>
      </c>
      <c r="AA244" s="1019">
        <v>1</v>
      </c>
      <c r="AB244" s="1019">
        <v>1</v>
      </c>
      <c r="AC244" s="1019">
        <v>1</v>
      </c>
      <c r="AZ244" s="1019">
        <v>1</v>
      </c>
      <c r="BA244" s="1019">
        <f>IF(AZ244=1,G244,0)</f>
        <v>0</v>
      </c>
      <c r="BB244" s="1019">
        <f>IF(AZ244=2,G244,0)</f>
        <v>0</v>
      </c>
      <c r="BC244" s="1019">
        <f>IF(AZ244=3,G244,0)</f>
        <v>0</v>
      </c>
      <c r="BD244" s="1019">
        <f>IF(AZ244=4,G244,0)</f>
        <v>0</v>
      </c>
      <c r="BE244" s="1019">
        <f>IF(AZ244=5,G244,0)</f>
        <v>0</v>
      </c>
      <c r="CA244" s="1048">
        <v>1</v>
      </c>
      <c r="CB244" s="1048">
        <v>1</v>
      </c>
      <c r="CZ244" s="1019">
        <v>1E-3</v>
      </c>
    </row>
    <row r="245" spans="1:104">
      <c r="A245" s="1049"/>
      <c r="B245" s="1050"/>
      <c r="C245" s="1193" t="s">
        <v>1668</v>
      </c>
      <c r="D245" s="1194"/>
      <c r="E245" s="1051">
        <v>23.6</v>
      </c>
      <c r="F245" s="1052"/>
      <c r="G245" s="1053"/>
      <c r="M245" s="1054" t="s">
        <v>1668</v>
      </c>
      <c r="O245" s="1041"/>
    </row>
    <row r="246" spans="1:104">
      <c r="A246" s="1042">
        <v>42</v>
      </c>
      <c r="B246" s="1043" t="s">
        <v>1669</v>
      </c>
      <c r="C246" s="1044" t="s">
        <v>1670</v>
      </c>
      <c r="D246" s="1045" t="s">
        <v>853</v>
      </c>
      <c r="E246" s="1046">
        <v>119.58</v>
      </c>
      <c r="F246" s="1095">
        <v>0</v>
      </c>
      <c r="G246" s="1047">
        <f>E246*F246</f>
        <v>0</v>
      </c>
      <c r="O246" s="1041">
        <v>2</v>
      </c>
      <c r="AA246" s="1019">
        <v>1</v>
      </c>
      <c r="AB246" s="1019">
        <v>0</v>
      </c>
      <c r="AC246" s="1019">
        <v>0</v>
      </c>
      <c r="AZ246" s="1019">
        <v>1</v>
      </c>
      <c r="BA246" s="1019">
        <f>IF(AZ246=1,G246,0)</f>
        <v>0</v>
      </c>
      <c r="BB246" s="1019">
        <f>IF(AZ246=2,G246,0)</f>
        <v>0</v>
      </c>
      <c r="BC246" s="1019">
        <f>IF(AZ246=3,G246,0)</f>
        <v>0</v>
      </c>
      <c r="BD246" s="1019">
        <f>IF(AZ246=4,G246,0)</f>
        <v>0</v>
      </c>
      <c r="BE246" s="1019">
        <f>IF(AZ246=5,G246,0)</f>
        <v>0</v>
      </c>
      <c r="CA246" s="1048">
        <v>1</v>
      </c>
      <c r="CB246" s="1048">
        <v>0</v>
      </c>
      <c r="CZ246" s="1019">
        <v>4.2000000000000002E-4</v>
      </c>
    </row>
    <row r="247" spans="1:104">
      <c r="A247" s="1049"/>
      <c r="B247" s="1050"/>
      <c r="C247" s="1193" t="s">
        <v>1522</v>
      </c>
      <c r="D247" s="1194"/>
      <c r="E247" s="1051">
        <v>0</v>
      </c>
      <c r="F247" s="1052"/>
      <c r="G247" s="1053"/>
      <c r="M247" s="1054" t="s">
        <v>1522</v>
      </c>
      <c r="O247" s="1041"/>
    </row>
    <row r="248" spans="1:104">
      <c r="A248" s="1049"/>
      <c r="B248" s="1050"/>
      <c r="C248" s="1193" t="s">
        <v>1671</v>
      </c>
      <c r="D248" s="1194"/>
      <c r="E248" s="1051">
        <v>80.36</v>
      </c>
      <c r="F248" s="1052"/>
      <c r="G248" s="1053"/>
      <c r="M248" s="1054" t="s">
        <v>1671</v>
      </c>
      <c r="O248" s="1041"/>
    </row>
    <row r="249" spans="1:104">
      <c r="A249" s="1049"/>
      <c r="B249" s="1050"/>
      <c r="C249" s="1193" t="s">
        <v>1672</v>
      </c>
      <c r="D249" s="1194"/>
      <c r="E249" s="1051">
        <v>22.42</v>
      </c>
      <c r="F249" s="1052"/>
      <c r="G249" s="1053"/>
      <c r="M249" s="1054" t="s">
        <v>1672</v>
      </c>
      <c r="O249" s="1041"/>
    </row>
    <row r="250" spans="1:104">
      <c r="A250" s="1049"/>
      <c r="B250" s="1050"/>
      <c r="C250" s="1195" t="s">
        <v>1521</v>
      </c>
      <c r="D250" s="1194"/>
      <c r="E250" s="1063">
        <v>102.78</v>
      </c>
      <c r="F250" s="1052"/>
      <c r="G250" s="1053"/>
      <c r="M250" s="1054" t="s">
        <v>1521</v>
      </c>
      <c r="O250" s="1041"/>
    </row>
    <row r="251" spans="1:104">
      <c r="A251" s="1049"/>
      <c r="B251" s="1050"/>
      <c r="C251" s="1193" t="s">
        <v>1673</v>
      </c>
      <c r="D251" s="1194"/>
      <c r="E251" s="1051">
        <v>16.8</v>
      </c>
      <c r="F251" s="1052"/>
      <c r="G251" s="1053"/>
      <c r="M251" s="1054" t="s">
        <v>1673</v>
      </c>
      <c r="O251" s="1041"/>
    </row>
    <row r="252" spans="1:104">
      <c r="A252" s="1042">
        <v>43</v>
      </c>
      <c r="B252" s="1043" t="s">
        <v>1674</v>
      </c>
      <c r="C252" s="1044" t="s">
        <v>1675</v>
      </c>
      <c r="D252" s="1045" t="s">
        <v>853</v>
      </c>
      <c r="E252" s="1046">
        <v>691.58</v>
      </c>
      <c r="F252" s="1095">
        <v>0</v>
      </c>
      <c r="G252" s="1047">
        <f>E252*F252</f>
        <v>0</v>
      </c>
      <c r="O252" s="1041">
        <v>2</v>
      </c>
      <c r="AA252" s="1019">
        <v>1</v>
      </c>
      <c r="AB252" s="1019">
        <v>1</v>
      </c>
      <c r="AC252" s="1019">
        <v>1</v>
      </c>
      <c r="AZ252" s="1019">
        <v>1</v>
      </c>
      <c r="BA252" s="1019">
        <f>IF(AZ252=1,G252,0)</f>
        <v>0</v>
      </c>
      <c r="BB252" s="1019">
        <f>IF(AZ252=2,G252,0)</f>
        <v>0</v>
      </c>
      <c r="BC252" s="1019">
        <f>IF(AZ252=3,G252,0)</f>
        <v>0</v>
      </c>
      <c r="BD252" s="1019">
        <f>IF(AZ252=4,G252,0)</f>
        <v>0</v>
      </c>
      <c r="BE252" s="1019">
        <f>IF(AZ252=5,G252,0)</f>
        <v>0</v>
      </c>
      <c r="CA252" s="1048">
        <v>1</v>
      </c>
      <c r="CB252" s="1048">
        <v>1</v>
      </c>
      <c r="CZ252" s="1019">
        <v>0</v>
      </c>
    </row>
    <row r="253" spans="1:104">
      <c r="A253" s="1049"/>
      <c r="B253" s="1050"/>
      <c r="C253" s="1193" t="s">
        <v>1676</v>
      </c>
      <c r="D253" s="1194"/>
      <c r="E253" s="1051">
        <v>1198.1500000000001</v>
      </c>
      <c r="F253" s="1052"/>
      <c r="G253" s="1053"/>
      <c r="M253" s="1054" t="s">
        <v>1676</v>
      </c>
      <c r="O253" s="1041"/>
    </row>
    <row r="254" spans="1:104">
      <c r="A254" s="1049"/>
      <c r="B254" s="1050"/>
      <c r="C254" s="1193" t="s">
        <v>1677</v>
      </c>
      <c r="D254" s="1194"/>
      <c r="E254" s="1051">
        <v>-277.35199999999998</v>
      </c>
      <c r="F254" s="1052"/>
      <c r="G254" s="1053"/>
      <c r="M254" s="1054" t="s">
        <v>1677</v>
      </c>
      <c r="O254" s="1041"/>
    </row>
    <row r="255" spans="1:104">
      <c r="A255" s="1049"/>
      <c r="B255" s="1050"/>
      <c r="C255" s="1193" t="s">
        <v>1678</v>
      </c>
      <c r="D255" s="1194"/>
      <c r="E255" s="1051">
        <v>-229.21799999999999</v>
      </c>
      <c r="F255" s="1052"/>
      <c r="G255" s="1053"/>
      <c r="M255" s="1054" t="s">
        <v>1678</v>
      </c>
      <c r="O255" s="1041"/>
    </row>
    <row r="256" spans="1:104">
      <c r="A256" s="1042">
        <v>44</v>
      </c>
      <c r="B256" s="1043" t="s">
        <v>1679</v>
      </c>
      <c r="C256" s="1044" t="s">
        <v>1680</v>
      </c>
      <c r="D256" s="1045" t="s">
        <v>853</v>
      </c>
      <c r="E256" s="1046">
        <v>18.54</v>
      </c>
      <c r="F256" s="1095">
        <v>0</v>
      </c>
      <c r="G256" s="1047">
        <f>E256*F256</f>
        <v>0</v>
      </c>
      <c r="O256" s="1041">
        <v>2</v>
      </c>
      <c r="AA256" s="1019">
        <v>1</v>
      </c>
      <c r="AB256" s="1019">
        <v>0</v>
      </c>
      <c r="AC256" s="1019">
        <v>0</v>
      </c>
      <c r="AZ256" s="1019">
        <v>1</v>
      </c>
      <c r="BA256" s="1019">
        <f>IF(AZ256=1,G256,0)</f>
        <v>0</v>
      </c>
      <c r="BB256" s="1019">
        <f>IF(AZ256=2,G256,0)</f>
        <v>0</v>
      </c>
      <c r="BC256" s="1019">
        <f>IF(AZ256=3,G256,0)</f>
        <v>0</v>
      </c>
      <c r="BD256" s="1019">
        <f>IF(AZ256=4,G256,0)</f>
        <v>0</v>
      </c>
      <c r="BE256" s="1019">
        <f>IF(AZ256=5,G256,0)</f>
        <v>0</v>
      </c>
      <c r="CA256" s="1048">
        <v>1</v>
      </c>
      <c r="CB256" s="1048">
        <v>0</v>
      </c>
      <c r="CZ256" s="1019">
        <v>0</v>
      </c>
    </row>
    <row r="257" spans="1:104">
      <c r="A257" s="1049"/>
      <c r="B257" s="1050"/>
      <c r="C257" s="1193" t="s">
        <v>1681</v>
      </c>
      <c r="D257" s="1194"/>
      <c r="E257" s="1051">
        <v>18.54</v>
      </c>
      <c r="F257" s="1052"/>
      <c r="G257" s="1053"/>
      <c r="M257" s="1054" t="s">
        <v>1681</v>
      </c>
      <c r="O257" s="1041"/>
    </row>
    <row r="258" spans="1:104">
      <c r="A258" s="1042">
        <v>45</v>
      </c>
      <c r="B258" s="1043" t="s">
        <v>1682</v>
      </c>
      <c r="C258" s="1044" t="s">
        <v>1683</v>
      </c>
      <c r="D258" s="1045" t="s">
        <v>853</v>
      </c>
      <c r="E258" s="1046">
        <v>1100.0419999999999</v>
      </c>
      <c r="F258" s="1095">
        <v>0</v>
      </c>
      <c r="G258" s="1047">
        <f>E258*F258</f>
        <v>0</v>
      </c>
      <c r="O258" s="1041">
        <v>2</v>
      </c>
      <c r="AA258" s="1019">
        <v>1</v>
      </c>
      <c r="AB258" s="1019">
        <v>1</v>
      </c>
      <c r="AC258" s="1019">
        <v>1</v>
      </c>
      <c r="AZ258" s="1019">
        <v>1</v>
      </c>
      <c r="BA258" s="1019">
        <f>IF(AZ258=1,G258,0)</f>
        <v>0</v>
      </c>
      <c r="BB258" s="1019">
        <f>IF(AZ258=2,G258,0)</f>
        <v>0</v>
      </c>
      <c r="BC258" s="1019">
        <f>IF(AZ258=3,G258,0)</f>
        <v>0</v>
      </c>
      <c r="BD258" s="1019">
        <f>IF(AZ258=4,G258,0)</f>
        <v>0</v>
      </c>
      <c r="BE258" s="1019">
        <f>IF(AZ258=5,G258,0)</f>
        <v>0</v>
      </c>
      <c r="CA258" s="1048">
        <v>1</v>
      </c>
      <c r="CB258" s="1048">
        <v>1</v>
      </c>
      <c r="CZ258" s="1019">
        <v>0</v>
      </c>
    </row>
    <row r="259" spans="1:104">
      <c r="A259" s="1049"/>
      <c r="B259" s="1050"/>
      <c r="C259" s="1193" t="s">
        <v>1522</v>
      </c>
      <c r="D259" s="1194"/>
      <c r="E259" s="1051">
        <v>0</v>
      </c>
      <c r="F259" s="1092"/>
      <c r="G259" s="1053"/>
      <c r="M259" s="1054" t="s">
        <v>1522</v>
      </c>
      <c r="O259" s="1041"/>
    </row>
    <row r="260" spans="1:104" ht="33.75">
      <c r="A260" s="1049"/>
      <c r="B260" s="1050"/>
      <c r="C260" s="1193" t="s">
        <v>1684</v>
      </c>
      <c r="D260" s="1194"/>
      <c r="E260" s="1051">
        <v>85.4</v>
      </c>
      <c r="F260" s="1052"/>
      <c r="G260" s="1053"/>
      <c r="M260" s="1054" t="s">
        <v>1684</v>
      </c>
      <c r="O260" s="1041"/>
    </row>
    <row r="261" spans="1:104">
      <c r="A261" s="1049"/>
      <c r="B261" s="1050"/>
      <c r="C261" s="1193" t="s">
        <v>1685</v>
      </c>
      <c r="D261" s="1194"/>
      <c r="E261" s="1051">
        <v>-12.8</v>
      </c>
      <c r="F261" s="1052"/>
      <c r="G261" s="1053"/>
      <c r="M261" s="1054" t="s">
        <v>1685</v>
      </c>
      <c r="O261" s="1041"/>
    </row>
    <row r="262" spans="1:104">
      <c r="A262" s="1049"/>
      <c r="B262" s="1050"/>
      <c r="C262" s="1195" t="s">
        <v>1521</v>
      </c>
      <c r="D262" s="1194"/>
      <c r="E262" s="1063">
        <v>72.600000000000009</v>
      </c>
      <c r="F262" s="1052"/>
      <c r="G262" s="1053"/>
      <c r="M262" s="1054" t="s">
        <v>1521</v>
      </c>
      <c r="O262" s="1041"/>
    </row>
    <row r="263" spans="1:104">
      <c r="A263" s="1049"/>
      <c r="B263" s="1050"/>
      <c r="C263" s="1193" t="s">
        <v>1527</v>
      </c>
      <c r="D263" s="1194"/>
      <c r="E263" s="1051">
        <v>0</v>
      </c>
      <c r="F263" s="1052"/>
      <c r="G263" s="1053"/>
      <c r="M263" s="1054" t="s">
        <v>1527</v>
      </c>
      <c r="O263" s="1041"/>
    </row>
    <row r="264" spans="1:104">
      <c r="A264" s="1049"/>
      <c r="B264" s="1050"/>
      <c r="C264" s="1193" t="s">
        <v>1686</v>
      </c>
      <c r="D264" s="1194"/>
      <c r="E264" s="1051">
        <v>19.863</v>
      </c>
      <c r="F264" s="1052"/>
      <c r="G264" s="1053"/>
      <c r="M264" s="1054" t="s">
        <v>1686</v>
      </c>
      <c r="O264" s="1041"/>
    </row>
    <row r="265" spans="1:104">
      <c r="A265" s="1049"/>
      <c r="B265" s="1050"/>
      <c r="C265" s="1193" t="s">
        <v>1687</v>
      </c>
      <c r="D265" s="1194"/>
      <c r="E265" s="1051">
        <v>8.0210000000000008</v>
      </c>
      <c r="F265" s="1052"/>
      <c r="G265" s="1053"/>
      <c r="M265" s="1054" t="s">
        <v>1687</v>
      </c>
      <c r="O265" s="1041"/>
    </row>
    <row r="266" spans="1:104">
      <c r="A266" s="1049"/>
      <c r="B266" s="1050"/>
      <c r="C266" s="1193" t="s">
        <v>1688</v>
      </c>
      <c r="D266" s="1194"/>
      <c r="E266" s="1051">
        <v>17.942</v>
      </c>
      <c r="F266" s="1052"/>
      <c r="G266" s="1053"/>
      <c r="M266" s="1054" t="s">
        <v>1688</v>
      </c>
      <c r="O266" s="1041"/>
    </row>
    <row r="267" spans="1:104">
      <c r="A267" s="1049"/>
      <c r="B267" s="1050"/>
      <c r="C267" s="1193" t="s">
        <v>1689</v>
      </c>
      <c r="D267" s="1194"/>
      <c r="E267" s="1051">
        <v>11.420999999999999</v>
      </c>
      <c r="F267" s="1052"/>
      <c r="G267" s="1053"/>
      <c r="M267" s="1054" t="s">
        <v>1689</v>
      </c>
      <c r="O267" s="1041"/>
    </row>
    <row r="268" spans="1:104">
      <c r="A268" s="1049"/>
      <c r="B268" s="1050"/>
      <c r="C268" s="1193" t="s">
        <v>1690</v>
      </c>
      <c r="D268" s="1194"/>
      <c r="E268" s="1051">
        <v>31.283999999999999</v>
      </c>
      <c r="F268" s="1052"/>
      <c r="G268" s="1053"/>
      <c r="M268" s="1054" t="s">
        <v>1690</v>
      </c>
      <c r="O268" s="1041"/>
    </row>
    <row r="269" spans="1:104">
      <c r="A269" s="1049"/>
      <c r="B269" s="1050"/>
      <c r="C269" s="1195" t="s">
        <v>1521</v>
      </c>
      <c r="D269" s="1194"/>
      <c r="E269" s="1063">
        <v>88.531000000000006</v>
      </c>
      <c r="F269" s="1052"/>
      <c r="G269" s="1053"/>
      <c r="M269" s="1054" t="s">
        <v>1521</v>
      </c>
      <c r="O269" s="1041"/>
    </row>
    <row r="270" spans="1:104">
      <c r="A270" s="1049"/>
      <c r="B270" s="1050"/>
      <c r="C270" s="1193" t="s">
        <v>1691</v>
      </c>
      <c r="D270" s="1194"/>
      <c r="E270" s="1051">
        <v>0</v>
      </c>
      <c r="F270" s="1052"/>
      <c r="G270" s="1053"/>
      <c r="M270" s="1054" t="s">
        <v>1691</v>
      </c>
      <c r="O270" s="1041"/>
    </row>
    <row r="271" spans="1:104">
      <c r="A271" s="1049"/>
      <c r="B271" s="1050"/>
      <c r="C271" s="1193" t="s">
        <v>1692</v>
      </c>
      <c r="D271" s="1194"/>
      <c r="E271" s="1051">
        <v>23.635999999999999</v>
      </c>
      <c r="F271" s="1052"/>
      <c r="G271" s="1053"/>
      <c r="M271" s="1054" t="s">
        <v>1692</v>
      </c>
      <c r="O271" s="1041"/>
    </row>
    <row r="272" spans="1:104">
      <c r="A272" s="1049"/>
      <c r="B272" s="1050"/>
      <c r="C272" s="1193" t="s">
        <v>1693</v>
      </c>
      <c r="D272" s="1194"/>
      <c r="E272" s="1051">
        <v>26.841999999999999</v>
      </c>
      <c r="F272" s="1052"/>
      <c r="G272" s="1053"/>
      <c r="M272" s="1054" t="s">
        <v>1693</v>
      </c>
      <c r="O272" s="1041"/>
    </row>
    <row r="273" spans="1:15">
      <c r="A273" s="1049"/>
      <c r="B273" s="1050"/>
      <c r="C273" s="1193" t="s">
        <v>1694</v>
      </c>
      <c r="D273" s="1194"/>
      <c r="E273" s="1051">
        <v>23.463000000000001</v>
      </c>
      <c r="F273" s="1052"/>
      <c r="G273" s="1053"/>
      <c r="M273" s="1054" t="s">
        <v>1694</v>
      </c>
      <c r="O273" s="1041"/>
    </row>
    <row r="274" spans="1:15">
      <c r="A274" s="1049"/>
      <c r="B274" s="1050"/>
      <c r="C274" s="1193" t="s">
        <v>1695</v>
      </c>
      <c r="D274" s="1194"/>
      <c r="E274" s="1051">
        <v>23.648</v>
      </c>
      <c r="F274" s="1052"/>
      <c r="G274" s="1053"/>
      <c r="M274" s="1054" t="s">
        <v>1695</v>
      </c>
      <c r="O274" s="1041"/>
    </row>
    <row r="275" spans="1:15">
      <c r="A275" s="1049"/>
      <c r="B275" s="1050"/>
      <c r="C275" s="1193" t="s">
        <v>1696</v>
      </c>
      <c r="D275" s="1194"/>
      <c r="E275" s="1051">
        <v>30.841999999999999</v>
      </c>
      <c r="F275" s="1052"/>
      <c r="G275" s="1053"/>
      <c r="M275" s="1054" t="s">
        <v>1696</v>
      </c>
      <c r="O275" s="1041"/>
    </row>
    <row r="276" spans="1:15">
      <c r="A276" s="1049"/>
      <c r="B276" s="1050"/>
      <c r="C276" s="1193" t="s">
        <v>1697</v>
      </c>
      <c r="D276" s="1194"/>
      <c r="E276" s="1051">
        <v>19.661000000000001</v>
      </c>
      <c r="F276" s="1052"/>
      <c r="G276" s="1053"/>
      <c r="M276" s="1054" t="s">
        <v>1697</v>
      </c>
      <c r="O276" s="1041"/>
    </row>
    <row r="277" spans="1:15">
      <c r="A277" s="1049"/>
      <c r="B277" s="1050"/>
      <c r="C277" s="1195" t="s">
        <v>1521</v>
      </c>
      <c r="D277" s="1194"/>
      <c r="E277" s="1063">
        <v>148.09199999999998</v>
      </c>
      <c r="F277" s="1052"/>
      <c r="G277" s="1053"/>
      <c r="M277" s="1054" t="s">
        <v>1521</v>
      </c>
      <c r="O277" s="1041"/>
    </row>
    <row r="278" spans="1:15">
      <c r="A278" s="1049"/>
      <c r="B278" s="1050"/>
      <c r="C278" s="1193" t="s">
        <v>1698</v>
      </c>
      <c r="D278" s="1194"/>
      <c r="E278" s="1051">
        <v>0</v>
      </c>
      <c r="F278" s="1052"/>
      <c r="G278" s="1053"/>
      <c r="M278" s="1054" t="s">
        <v>1698</v>
      </c>
      <c r="O278" s="1041"/>
    </row>
    <row r="279" spans="1:15">
      <c r="A279" s="1049"/>
      <c r="B279" s="1050"/>
      <c r="C279" s="1193" t="s">
        <v>1699</v>
      </c>
      <c r="D279" s="1194"/>
      <c r="E279" s="1051">
        <v>78.52</v>
      </c>
      <c r="F279" s="1052"/>
      <c r="G279" s="1053"/>
      <c r="M279" s="1054" t="s">
        <v>1699</v>
      </c>
      <c r="O279" s="1041"/>
    </row>
    <row r="280" spans="1:15">
      <c r="A280" s="1049"/>
      <c r="B280" s="1050"/>
      <c r="C280" s="1193" t="s">
        <v>1700</v>
      </c>
      <c r="D280" s="1194"/>
      <c r="E280" s="1051">
        <v>62.567999999999998</v>
      </c>
      <c r="F280" s="1052"/>
      <c r="G280" s="1053"/>
      <c r="M280" s="1054" t="s">
        <v>1700</v>
      </c>
      <c r="O280" s="1041"/>
    </row>
    <row r="281" spans="1:15">
      <c r="A281" s="1049"/>
      <c r="B281" s="1050"/>
      <c r="C281" s="1193" t="s">
        <v>1701</v>
      </c>
      <c r="D281" s="1194"/>
      <c r="E281" s="1051">
        <v>64.884</v>
      </c>
      <c r="F281" s="1052"/>
      <c r="G281" s="1053"/>
      <c r="M281" s="1054" t="s">
        <v>1701</v>
      </c>
      <c r="O281" s="1041"/>
    </row>
    <row r="282" spans="1:15">
      <c r="A282" s="1049"/>
      <c r="B282" s="1050"/>
      <c r="C282" s="1195" t="s">
        <v>1521</v>
      </c>
      <c r="D282" s="1194"/>
      <c r="E282" s="1063">
        <v>205.97199999999998</v>
      </c>
      <c r="F282" s="1052"/>
      <c r="G282" s="1053"/>
      <c r="M282" s="1054" t="s">
        <v>1521</v>
      </c>
      <c r="O282" s="1041"/>
    </row>
    <row r="283" spans="1:15">
      <c r="A283" s="1049"/>
      <c r="B283" s="1050"/>
      <c r="C283" s="1193" t="s">
        <v>1702</v>
      </c>
      <c r="D283" s="1194"/>
      <c r="E283" s="1051">
        <v>0</v>
      </c>
      <c r="F283" s="1052"/>
      <c r="G283" s="1053"/>
      <c r="M283" s="1054" t="s">
        <v>1702</v>
      </c>
      <c r="O283" s="1041"/>
    </row>
    <row r="284" spans="1:15">
      <c r="A284" s="1049"/>
      <c r="B284" s="1050"/>
      <c r="C284" s="1193" t="s">
        <v>1703</v>
      </c>
      <c r="D284" s="1194"/>
      <c r="E284" s="1051">
        <v>48.662999999999997</v>
      </c>
      <c r="F284" s="1052"/>
      <c r="G284" s="1053"/>
      <c r="M284" s="1054" t="s">
        <v>1703</v>
      </c>
      <c r="O284" s="1041"/>
    </row>
    <row r="285" spans="1:15">
      <c r="A285" s="1049"/>
      <c r="B285" s="1050"/>
      <c r="C285" s="1193" t="s">
        <v>1704</v>
      </c>
      <c r="D285" s="1194"/>
      <c r="E285" s="1051">
        <v>65.105000000000004</v>
      </c>
      <c r="F285" s="1052"/>
      <c r="G285" s="1053"/>
      <c r="M285" s="1054" t="s">
        <v>1704</v>
      </c>
      <c r="O285" s="1041"/>
    </row>
    <row r="286" spans="1:15">
      <c r="A286" s="1049"/>
      <c r="B286" s="1050"/>
      <c r="C286" s="1193" t="s">
        <v>1705</v>
      </c>
      <c r="D286" s="1194"/>
      <c r="E286" s="1051">
        <v>46.926000000000002</v>
      </c>
      <c r="F286" s="1052"/>
      <c r="G286" s="1053"/>
      <c r="M286" s="1054" t="s">
        <v>1705</v>
      </c>
      <c r="O286" s="1041"/>
    </row>
    <row r="287" spans="1:15">
      <c r="A287" s="1049"/>
      <c r="B287" s="1050"/>
      <c r="C287" s="1195" t="s">
        <v>1521</v>
      </c>
      <c r="D287" s="1194"/>
      <c r="E287" s="1063">
        <v>160.69400000000002</v>
      </c>
      <c r="F287" s="1052"/>
      <c r="G287" s="1053"/>
      <c r="M287" s="1054" t="s">
        <v>1521</v>
      </c>
      <c r="O287" s="1041"/>
    </row>
    <row r="288" spans="1:15">
      <c r="A288" s="1049"/>
      <c r="B288" s="1050"/>
      <c r="C288" s="1193" t="s">
        <v>1706</v>
      </c>
      <c r="D288" s="1194"/>
      <c r="E288" s="1051">
        <v>205.97200000000001</v>
      </c>
      <c r="F288" s="1052"/>
      <c r="G288" s="1053"/>
      <c r="M288" s="1054" t="s">
        <v>1706</v>
      </c>
      <c r="O288" s="1041"/>
    </row>
    <row r="289" spans="1:104">
      <c r="A289" s="1049"/>
      <c r="B289" s="1050"/>
      <c r="C289" s="1195" t="s">
        <v>1521</v>
      </c>
      <c r="D289" s="1194"/>
      <c r="E289" s="1063">
        <v>205.97200000000001</v>
      </c>
      <c r="F289" s="1052"/>
      <c r="G289" s="1053"/>
      <c r="M289" s="1054" t="s">
        <v>1521</v>
      </c>
      <c r="O289" s="1041"/>
    </row>
    <row r="290" spans="1:104">
      <c r="A290" s="1049"/>
      <c r="B290" s="1050"/>
      <c r="C290" s="1193" t="s">
        <v>1707</v>
      </c>
      <c r="D290" s="1194"/>
      <c r="E290" s="1051">
        <v>0</v>
      </c>
      <c r="F290" s="1052"/>
      <c r="G290" s="1053"/>
      <c r="M290" s="1054" t="s">
        <v>1707</v>
      </c>
      <c r="O290" s="1041"/>
    </row>
    <row r="291" spans="1:104">
      <c r="A291" s="1049"/>
      <c r="B291" s="1050"/>
      <c r="C291" s="1193" t="s">
        <v>1708</v>
      </c>
      <c r="D291" s="1194"/>
      <c r="E291" s="1051">
        <v>32.442</v>
      </c>
      <c r="F291" s="1052"/>
      <c r="G291" s="1053"/>
      <c r="M291" s="1054" t="s">
        <v>1708</v>
      </c>
      <c r="O291" s="1041"/>
    </row>
    <row r="292" spans="1:104">
      <c r="A292" s="1049"/>
      <c r="B292" s="1050"/>
      <c r="C292" s="1193" t="s">
        <v>1709</v>
      </c>
      <c r="D292" s="1194"/>
      <c r="E292" s="1051">
        <v>52.084000000000003</v>
      </c>
      <c r="F292" s="1052"/>
      <c r="G292" s="1053"/>
      <c r="M292" s="1054" t="s">
        <v>1709</v>
      </c>
      <c r="O292" s="1041"/>
    </row>
    <row r="293" spans="1:104">
      <c r="A293" s="1049"/>
      <c r="B293" s="1050"/>
      <c r="C293" s="1193" t="s">
        <v>1710</v>
      </c>
      <c r="D293" s="1194"/>
      <c r="E293" s="1051">
        <v>31.283999999999999</v>
      </c>
      <c r="F293" s="1052"/>
      <c r="G293" s="1053"/>
      <c r="M293" s="1054" t="s">
        <v>1710</v>
      </c>
      <c r="O293" s="1041"/>
    </row>
    <row r="294" spans="1:104">
      <c r="A294" s="1049"/>
      <c r="B294" s="1050"/>
      <c r="C294" s="1195" t="s">
        <v>1521</v>
      </c>
      <c r="D294" s="1194"/>
      <c r="E294" s="1063">
        <v>115.81</v>
      </c>
      <c r="F294" s="1052"/>
      <c r="G294" s="1053"/>
      <c r="M294" s="1054" t="s">
        <v>1521</v>
      </c>
      <c r="O294" s="1041"/>
    </row>
    <row r="295" spans="1:104">
      <c r="A295" s="1049"/>
      <c r="B295" s="1050"/>
      <c r="C295" s="1193" t="s">
        <v>1711</v>
      </c>
      <c r="D295" s="1194"/>
      <c r="E295" s="1051">
        <v>0</v>
      </c>
      <c r="F295" s="1052"/>
      <c r="G295" s="1053"/>
      <c r="M295" s="1054" t="s">
        <v>1711</v>
      </c>
      <c r="O295" s="1041"/>
    </row>
    <row r="296" spans="1:104">
      <c r="A296" s="1049"/>
      <c r="B296" s="1050"/>
      <c r="C296" s="1193" t="s">
        <v>1712</v>
      </c>
      <c r="D296" s="1194"/>
      <c r="E296" s="1051">
        <v>32.042000000000002</v>
      </c>
      <c r="F296" s="1052"/>
      <c r="G296" s="1053"/>
      <c r="M296" s="1054" t="s">
        <v>1712</v>
      </c>
      <c r="O296" s="1041"/>
    </row>
    <row r="297" spans="1:104">
      <c r="A297" s="1049"/>
      <c r="B297" s="1050"/>
      <c r="C297" s="1193" t="s">
        <v>1713</v>
      </c>
      <c r="D297" s="1194"/>
      <c r="E297" s="1051">
        <v>16.821000000000002</v>
      </c>
      <c r="F297" s="1052"/>
      <c r="G297" s="1053"/>
      <c r="M297" s="1054" t="s">
        <v>1713</v>
      </c>
      <c r="O297" s="1041"/>
    </row>
    <row r="298" spans="1:104">
      <c r="A298" s="1049"/>
      <c r="B298" s="1050"/>
      <c r="C298" s="1193" t="s">
        <v>1714</v>
      </c>
      <c r="D298" s="1194"/>
      <c r="E298" s="1051">
        <v>15.624000000000001</v>
      </c>
      <c r="F298" s="1052"/>
      <c r="G298" s="1053"/>
      <c r="M298" s="1054" t="s">
        <v>1714</v>
      </c>
      <c r="O298" s="1041"/>
    </row>
    <row r="299" spans="1:104">
      <c r="A299" s="1049"/>
      <c r="B299" s="1050"/>
      <c r="C299" s="1193" t="s">
        <v>1715</v>
      </c>
      <c r="D299" s="1194"/>
      <c r="E299" s="1051">
        <v>14.420999999999999</v>
      </c>
      <c r="F299" s="1052"/>
      <c r="G299" s="1053"/>
      <c r="M299" s="1054" t="s">
        <v>1715</v>
      </c>
      <c r="O299" s="1041"/>
    </row>
    <row r="300" spans="1:104">
      <c r="A300" s="1049"/>
      <c r="B300" s="1050"/>
      <c r="C300" s="1193" t="s">
        <v>1716</v>
      </c>
      <c r="D300" s="1194"/>
      <c r="E300" s="1051">
        <v>23.463000000000001</v>
      </c>
      <c r="F300" s="1052"/>
      <c r="G300" s="1053"/>
      <c r="M300" s="1054" t="s">
        <v>1716</v>
      </c>
      <c r="O300" s="1041"/>
    </row>
    <row r="301" spans="1:104">
      <c r="A301" s="1049"/>
      <c r="B301" s="1050"/>
      <c r="C301" s="1195" t="s">
        <v>1521</v>
      </c>
      <c r="D301" s="1194"/>
      <c r="E301" s="1063">
        <v>102.37099999999998</v>
      </c>
      <c r="F301" s="1052"/>
      <c r="G301" s="1053"/>
      <c r="M301" s="1054" t="s">
        <v>1521</v>
      </c>
      <c r="O301" s="1041"/>
    </row>
    <row r="302" spans="1:104">
      <c r="A302" s="1042">
        <v>46</v>
      </c>
      <c r="B302" s="1043" t="s">
        <v>1717</v>
      </c>
      <c r="C302" s="1044" t="s">
        <v>1718</v>
      </c>
      <c r="D302" s="1045" t="s">
        <v>1719</v>
      </c>
      <c r="E302" s="1046">
        <v>210</v>
      </c>
      <c r="F302" s="1095">
        <v>0</v>
      </c>
      <c r="G302" s="1047">
        <f>E302*F302</f>
        <v>0</v>
      </c>
      <c r="O302" s="1041">
        <v>2</v>
      </c>
      <c r="AA302" s="1019">
        <v>10</v>
      </c>
      <c r="AB302" s="1019">
        <v>0</v>
      </c>
      <c r="AC302" s="1019">
        <v>8</v>
      </c>
      <c r="AZ302" s="1019">
        <v>5</v>
      </c>
      <c r="BA302" s="1019">
        <f>IF(AZ302=1,G302,0)</f>
        <v>0</v>
      </c>
      <c r="BB302" s="1019">
        <f>IF(AZ302=2,G302,0)</f>
        <v>0</v>
      </c>
      <c r="BC302" s="1019">
        <f>IF(AZ302=3,G302,0)</f>
        <v>0</v>
      </c>
      <c r="BD302" s="1019">
        <f>IF(AZ302=4,G302,0)</f>
        <v>0</v>
      </c>
      <c r="BE302" s="1019">
        <f>IF(AZ302=5,G302,0)</f>
        <v>0</v>
      </c>
      <c r="CA302" s="1048">
        <v>10</v>
      </c>
      <c r="CB302" s="1048">
        <v>0</v>
      </c>
      <c r="CZ302" s="1019">
        <v>0</v>
      </c>
    </row>
    <row r="303" spans="1:104" ht="22.5">
      <c r="A303" s="1049"/>
      <c r="B303" s="1050"/>
      <c r="C303" s="1193" t="s">
        <v>1720</v>
      </c>
      <c r="D303" s="1194"/>
      <c r="E303" s="1051">
        <v>110</v>
      </c>
      <c r="F303" s="1052"/>
      <c r="G303" s="1053"/>
      <c r="M303" s="1054" t="s">
        <v>1720</v>
      </c>
      <c r="O303" s="1041"/>
    </row>
    <row r="304" spans="1:104">
      <c r="A304" s="1049"/>
      <c r="B304" s="1050"/>
      <c r="C304" s="1193" t="s">
        <v>1721</v>
      </c>
      <c r="D304" s="1194"/>
      <c r="E304" s="1051">
        <v>100</v>
      </c>
      <c r="F304" s="1052"/>
      <c r="G304" s="1053"/>
      <c r="M304" s="1054" t="s">
        <v>1721</v>
      </c>
      <c r="O304" s="1041"/>
    </row>
    <row r="305" spans="1:104">
      <c r="A305" s="1055"/>
      <c r="B305" s="1056" t="s">
        <v>669</v>
      </c>
      <c r="C305" s="1057" t="str">
        <f>CONCATENATE(B48," ",C48)</f>
        <v>96 Bourání konstrukcí</v>
      </c>
      <c r="D305" s="1058"/>
      <c r="E305" s="1059"/>
      <c r="F305" s="1060"/>
      <c r="G305" s="1061">
        <f>SUM(G48:G304)</f>
        <v>0</v>
      </c>
      <c r="O305" s="1041">
        <v>4</v>
      </c>
      <c r="BA305" s="1062">
        <f>SUM(BA48:BA304)</f>
        <v>0</v>
      </c>
      <c r="BB305" s="1062">
        <f>SUM(BB48:BB304)</f>
        <v>0</v>
      </c>
      <c r="BC305" s="1062">
        <f>SUM(BC48:BC304)</f>
        <v>0</v>
      </c>
      <c r="BD305" s="1062">
        <f>SUM(BD48:BD304)</f>
        <v>0</v>
      </c>
      <c r="BE305" s="1062">
        <f>SUM(BE48:BE304)</f>
        <v>0</v>
      </c>
    </row>
    <row r="306" spans="1:104">
      <c r="A306" s="1034" t="s">
        <v>110</v>
      </c>
      <c r="B306" s="1035" t="s">
        <v>1722</v>
      </c>
      <c r="C306" s="1036" t="s">
        <v>1723</v>
      </c>
      <c r="D306" s="1037"/>
      <c r="E306" s="1038"/>
      <c r="F306" s="1038"/>
      <c r="G306" s="1039"/>
      <c r="H306" s="1040"/>
      <c r="I306" s="1040"/>
      <c r="O306" s="1041">
        <v>1</v>
      </c>
    </row>
    <row r="307" spans="1:104">
      <c r="A307" s="1042">
        <v>47</v>
      </c>
      <c r="B307" s="1043" t="s">
        <v>1724</v>
      </c>
      <c r="C307" s="1044" t="s">
        <v>1725</v>
      </c>
      <c r="D307" s="1045" t="s">
        <v>136</v>
      </c>
      <c r="E307" s="1046">
        <v>34.659999999999997</v>
      </c>
      <c r="F307" s="1095">
        <v>0</v>
      </c>
      <c r="G307" s="1047">
        <f>E307*F307</f>
        <v>0</v>
      </c>
      <c r="O307" s="1041">
        <v>2</v>
      </c>
      <c r="AA307" s="1019">
        <v>1</v>
      </c>
      <c r="AB307" s="1019">
        <v>1</v>
      </c>
      <c r="AC307" s="1019">
        <v>1</v>
      </c>
      <c r="AZ307" s="1019">
        <v>1</v>
      </c>
      <c r="BA307" s="1019">
        <f>IF(AZ307=1,G307,0)</f>
        <v>0</v>
      </c>
      <c r="BB307" s="1019">
        <f>IF(AZ307=2,G307,0)</f>
        <v>0</v>
      </c>
      <c r="BC307" s="1019">
        <f>IF(AZ307=3,G307,0)</f>
        <v>0</v>
      </c>
      <c r="BD307" s="1019">
        <f>IF(AZ307=4,G307,0)</f>
        <v>0</v>
      </c>
      <c r="BE307" s="1019">
        <f>IF(AZ307=5,G307,0)</f>
        <v>0</v>
      </c>
      <c r="CA307" s="1048">
        <v>1</v>
      </c>
      <c r="CB307" s="1048">
        <v>1</v>
      </c>
      <c r="CZ307" s="1019">
        <v>0</v>
      </c>
    </row>
    <row r="308" spans="1:104">
      <c r="A308" s="1049"/>
      <c r="B308" s="1050"/>
      <c r="C308" s="1193" t="s">
        <v>1726</v>
      </c>
      <c r="D308" s="1194"/>
      <c r="E308" s="1051">
        <v>3.23</v>
      </c>
      <c r="F308" s="1052"/>
      <c r="G308" s="1053"/>
      <c r="M308" s="1054" t="s">
        <v>1726</v>
      </c>
      <c r="O308" s="1041"/>
    </row>
    <row r="309" spans="1:104">
      <c r="A309" s="1049"/>
      <c r="B309" s="1050"/>
      <c r="C309" s="1193" t="s">
        <v>1727</v>
      </c>
      <c r="D309" s="1194"/>
      <c r="E309" s="1051">
        <v>12.8</v>
      </c>
      <c r="F309" s="1052"/>
      <c r="G309" s="1053"/>
      <c r="M309" s="1054" t="s">
        <v>1727</v>
      </c>
      <c r="O309" s="1041"/>
    </row>
    <row r="310" spans="1:104">
      <c r="A310" s="1049"/>
      <c r="B310" s="1050"/>
      <c r="C310" s="1193" t="s">
        <v>1728</v>
      </c>
      <c r="D310" s="1194"/>
      <c r="E310" s="1051">
        <v>8.43</v>
      </c>
      <c r="F310" s="1052"/>
      <c r="G310" s="1053"/>
      <c r="M310" s="1054" t="s">
        <v>1728</v>
      </c>
      <c r="O310" s="1041"/>
    </row>
    <row r="311" spans="1:104">
      <c r="A311" s="1049"/>
      <c r="B311" s="1050"/>
      <c r="C311" s="1193" t="s">
        <v>1729</v>
      </c>
      <c r="D311" s="1194"/>
      <c r="E311" s="1051">
        <v>10.199999999999999</v>
      </c>
      <c r="F311" s="1052"/>
      <c r="G311" s="1053"/>
      <c r="M311" s="1054" t="s">
        <v>1729</v>
      </c>
      <c r="O311" s="1041"/>
    </row>
    <row r="312" spans="1:104">
      <c r="A312" s="1042">
        <v>48</v>
      </c>
      <c r="B312" s="1043" t="s">
        <v>1730</v>
      </c>
      <c r="C312" s="1044" t="s">
        <v>1731</v>
      </c>
      <c r="D312" s="1045" t="s">
        <v>114</v>
      </c>
      <c r="E312" s="1046">
        <v>66</v>
      </c>
      <c r="F312" s="1095">
        <v>0</v>
      </c>
      <c r="G312" s="1047">
        <f>E312*F312</f>
        <v>0</v>
      </c>
      <c r="O312" s="1041">
        <v>2</v>
      </c>
      <c r="AA312" s="1019">
        <v>1</v>
      </c>
      <c r="AB312" s="1019">
        <v>1</v>
      </c>
      <c r="AC312" s="1019">
        <v>1</v>
      </c>
      <c r="AZ312" s="1019">
        <v>1</v>
      </c>
      <c r="BA312" s="1019">
        <f>IF(AZ312=1,G312,0)</f>
        <v>0</v>
      </c>
      <c r="BB312" s="1019">
        <f>IF(AZ312=2,G312,0)</f>
        <v>0</v>
      </c>
      <c r="BC312" s="1019">
        <f>IF(AZ312=3,G312,0)</f>
        <v>0</v>
      </c>
      <c r="BD312" s="1019">
        <f>IF(AZ312=4,G312,0)</f>
        <v>0</v>
      </c>
      <c r="BE312" s="1019">
        <f>IF(AZ312=5,G312,0)</f>
        <v>0</v>
      </c>
      <c r="CA312" s="1048">
        <v>1</v>
      </c>
      <c r="CB312" s="1048">
        <v>1</v>
      </c>
      <c r="CZ312" s="1019">
        <v>3.4000000000000002E-4</v>
      </c>
    </row>
    <row r="313" spans="1:104">
      <c r="A313" s="1049"/>
      <c r="B313" s="1050"/>
      <c r="C313" s="1193" t="s">
        <v>1732</v>
      </c>
      <c r="D313" s="1194"/>
      <c r="E313" s="1051">
        <v>0</v>
      </c>
      <c r="F313" s="1052"/>
      <c r="G313" s="1053"/>
      <c r="M313" s="1054" t="s">
        <v>1732</v>
      </c>
      <c r="O313" s="1041"/>
    </row>
    <row r="314" spans="1:104">
      <c r="A314" s="1049"/>
      <c r="B314" s="1050"/>
      <c r="C314" s="1193" t="s">
        <v>1733</v>
      </c>
      <c r="D314" s="1194"/>
      <c r="E314" s="1051">
        <v>66</v>
      </c>
      <c r="F314" s="1052"/>
      <c r="G314" s="1053"/>
      <c r="M314" s="1054" t="s">
        <v>1733</v>
      </c>
      <c r="O314" s="1041"/>
    </row>
    <row r="315" spans="1:104">
      <c r="A315" s="1042">
        <v>49</v>
      </c>
      <c r="B315" s="1043" t="s">
        <v>1734</v>
      </c>
      <c r="C315" s="1044" t="s">
        <v>1735</v>
      </c>
      <c r="D315" s="1045" t="s">
        <v>114</v>
      </c>
      <c r="E315" s="1046">
        <v>65</v>
      </c>
      <c r="F315" s="1095">
        <v>0</v>
      </c>
      <c r="G315" s="1047">
        <f>E315*F315</f>
        <v>0</v>
      </c>
      <c r="O315" s="1041">
        <v>2</v>
      </c>
      <c r="AA315" s="1019">
        <v>1</v>
      </c>
      <c r="AB315" s="1019">
        <v>1</v>
      </c>
      <c r="AC315" s="1019">
        <v>1</v>
      </c>
      <c r="AZ315" s="1019">
        <v>1</v>
      </c>
      <c r="BA315" s="1019">
        <f>IF(AZ315=1,G315,0)</f>
        <v>0</v>
      </c>
      <c r="BB315" s="1019">
        <f>IF(AZ315=2,G315,0)</f>
        <v>0</v>
      </c>
      <c r="BC315" s="1019">
        <f>IF(AZ315=3,G315,0)</f>
        <v>0</v>
      </c>
      <c r="BD315" s="1019">
        <f>IF(AZ315=4,G315,0)</f>
        <v>0</v>
      </c>
      <c r="BE315" s="1019">
        <f>IF(AZ315=5,G315,0)</f>
        <v>0</v>
      </c>
      <c r="CA315" s="1048">
        <v>1</v>
      </c>
      <c r="CB315" s="1048">
        <v>1</v>
      </c>
      <c r="CZ315" s="1019">
        <v>3.4000000000000002E-4</v>
      </c>
    </row>
    <row r="316" spans="1:104">
      <c r="A316" s="1049"/>
      <c r="B316" s="1050"/>
      <c r="C316" s="1193" t="s">
        <v>1732</v>
      </c>
      <c r="D316" s="1194"/>
      <c r="E316" s="1051">
        <v>0</v>
      </c>
      <c r="F316" s="1052"/>
      <c r="G316" s="1053"/>
      <c r="M316" s="1054" t="s">
        <v>1732</v>
      </c>
      <c r="O316" s="1041"/>
    </row>
    <row r="317" spans="1:104">
      <c r="A317" s="1049"/>
      <c r="B317" s="1050"/>
      <c r="C317" s="1193" t="s">
        <v>1736</v>
      </c>
      <c r="D317" s="1194"/>
      <c r="E317" s="1051">
        <v>65</v>
      </c>
      <c r="F317" s="1052"/>
      <c r="G317" s="1053"/>
      <c r="M317" s="1054" t="s">
        <v>1736</v>
      </c>
      <c r="O317" s="1041"/>
    </row>
    <row r="318" spans="1:104">
      <c r="A318" s="1042">
        <v>50</v>
      </c>
      <c r="B318" s="1043" t="s">
        <v>1737</v>
      </c>
      <c r="C318" s="1044" t="s">
        <v>1738</v>
      </c>
      <c r="D318" s="1045" t="s">
        <v>114</v>
      </c>
      <c r="E318" s="1046">
        <v>28</v>
      </c>
      <c r="F318" s="1095">
        <v>0</v>
      </c>
      <c r="G318" s="1047">
        <f>E318*F318</f>
        <v>0</v>
      </c>
      <c r="O318" s="1041">
        <v>2</v>
      </c>
      <c r="AA318" s="1019">
        <v>1</v>
      </c>
      <c r="AB318" s="1019">
        <v>1</v>
      </c>
      <c r="AC318" s="1019">
        <v>1</v>
      </c>
      <c r="AZ318" s="1019">
        <v>1</v>
      </c>
      <c r="BA318" s="1019">
        <f>IF(AZ318=1,G318,0)</f>
        <v>0</v>
      </c>
      <c r="BB318" s="1019">
        <f>IF(AZ318=2,G318,0)</f>
        <v>0</v>
      </c>
      <c r="BC318" s="1019">
        <f>IF(AZ318=3,G318,0)</f>
        <v>0</v>
      </c>
      <c r="BD318" s="1019">
        <f>IF(AZ318=4,G318,0)</f>
        <v>0</v>
      </c>
      <c r="BE318" s="1019">
        <f>IF(AZ318=5,G318,0)</f>
        <v>0</v>
      </c>
      <c r="CA318" s="1048">
        <v>1</v>
      </c>
      <c r="CB318" s="1048">
        <v>1</v>
      </c>
      <c r="CZ318" s="1019">
        <v>1.33E-3</v>
      </c>
    </row>
    <row r="319" spans="1:104">
      <c r="A319" s="1049"/>
      <c r="B319" s="1050"/>
      <c r="C319" s="1193" t="s">
        <v>1739</v>
      </c>
      <c r="D319" s="1194"/>
      <c r="E319" s="1051">
        <v>28</v>
      </c>
      <c r="F319" s="1052"/>
      <c r="G319" s="1053"/>
      <c r="M319" s="1054" t="s">
        <v>1739</v>
      </c>
      <c r="O319" s="1041"/>
    </row>
    <row r="320" spans="1:104">
      <c r="A320" s="1042">
        <v>51</v>
      </c>
      <c r="B320" s="1043" t="s">
        <v>1740</v>
      </c>
      <c r="C320" s="1044" t="s">
        <v>1741</v>
      </c>
      <c r="D320" s="1045" t="s">
        <v>853</v>
      </c>
      <c r="E320" s="1046">
        <v>13.275</v>
      </c>
      <c r="F320" s="1095">
        <v>0</v>
      </c>
      <c r="G320" s="1047">
        <f>E320*F320</f>
        <v>0</v>
      </c>
      <c r="O320" s="1041">
        <v>2</v>
      </c>
      <c r="AA320" s="1019">
        <v>1</v>
      </c>
      <c r="AB320" s="1019">
        <v>1</v>
      </c>
      <c r="AC320" s="1019">
        <v>1</v>
      </c>
      <c r="AZ320" s="1019">
        <v>1</v>
      </c>
      <c r="BA320" s="1019">
        <f>IF(AZ320=1,G320,0)</f>
        <v>0</v>
      </c>
      <c r="BB320" s="1019">
        <f>IF(AZ320=2,G320,0)</f>
        <v>0</v>
      </c>
      <c r="BC320" s="1019">
        <f>IF(AZ320=3,G320,0)</f>
        <v>0</v>
      </c>
      <c r="BD320" s="1019">
        <f>IF(AZ320=4,G320,0)</f>
        <v>0</v>
      </c>
      <c r="BE320" s="1019">
        <f>IF(AZ320=5,G320,0)</f>
        <v>0</v>
      </c>
      <c r="CA320" s="1048">
        <v>1</v>
      </c>
      <c r="CB320" s="1048">
        <v>1</v>
      </c>
      <c r="CZ320" s="1019">
        <v>5.4000000000000001E-4</v>
      </c>
    </row>
    <row r="321" spans="1:104">
      <c r="A321" s="1049"/>
      <c r="B321" s="1050"/>
      <c r="C321" s="1193" t="s">
        <v>1742</v>
      </c>
      <c r="D321" s="1194"/>
      <c r="E321" s="1051">
        <v>13.275</v>
      </c>
      <c r="F321" s="1052"/>
      <c r="G321" s="1053"/>
      <c r="M321" s="1054" t="s">
        <v>1742</v>
      </c>
      <c r="O321" s="1041"/>
    </row>
    <row r="322" spans="1:104">
      <c r="A322" s="1042">
        <v>52</v>
      </c>
      <c r="B322" s="1043" t="s">
        <v>1743</v>
      </c>
      <c r="C322" s="1044" t="s">
        <v>1744</v>
      </c>
      <c r="D322" s="1045" t="s">
        <v>1261</v>
      </c>
      <c r="E322" s="1046">
        <v>1.8759999999999999</v>
      </c>
      <c r="F322" s="1095">
        <v>0</v>
      </c>
      <c r="G322" s="1047">
        <f>E322*F322</f>
        <v>0</v>
      </c>
      <c r="O322" s="1041">
        <v>2</v>
      </c>
      <c r="AA322" s="1019">
        <v>1</v>
      </c>
      <c r="AB322" s="1019">
        <v>1</v>
      </c>
      <c r="AC322" s="1019">
        <v>1</v>
      </c>
      <c r="AZ322" s="1019">
        <v>1</v>
      </c>
      <c r="BA322" s="1019">
        <f>IF(AZ322=1,G322,0)</f>
        <v>0</v>
      </c>
      <c r="BB322" s="1019">
        <f>IF(AZ322=2,G322,0)</f>
        <v>0</v>
      </c>
      <c r="BC322" s="1019">
        <f>IF(AZ322=3,G322,0)</f>
        <v>0</v>
      </c>
      <c r="BD322" s="1019">
        <f>IF(AZ322=4,G322,0)</f>
        <v>0</v>
      </c>
      <c r="BE322" s="1019">
        <f>IF(AZ322=5,G322,0)</f>
        <v>0</v>
      </c>
      <c r="CA322" s="1048">
        <v>1</v>
      </c>
      <c r="CB322" s="1048">
        <v>1</v>
      </c>
      <c r="CZ322" s="1019">
        <v>0</v>
      </c>
    </row>
    <row r="323" spans="1:104">
      <c r="A323" s="1049"/>
      <c r="B323" s="1050"/>
      <c r="C323" s="1193" t="s">
        <v>1745</v>
      </c>
      <c r="D323" s="1194"/>
      <c r="E323" s="1051">
        <v>5.8299999999999998E-2</v>
      </c>
      <c r="F323" s="1052"/>
      <c r="G323" s="1053"/>
      <c r="M323" s="1054" t="s">
        <v>1745</v>
      </c>
      <c r="O323" s="1041"/>
    </row>
    <row r="324" spans="1:104">
      <c r="A324" s="1049"/>
      <c r="B324" s="1050"/>
      <c r="C324" s="1193" t="s">
        <v>1746</v>
      </c>
      <c r="D324" s="1194"/>
      <c r="E324" s="1051">
        <v>0.23300000000000001</v>
      </c>
      <c r="F324" s="1052"/>
      <c r="G324" s="1053"/>
      <c r="M324" s="1054" t="s">
        <v>1746</v>
      </c>
      <c r="O324" s="1041"/>
    </row>
    <row r="325" spans="1:104">
      <c r="A325" s="1049"/>
      <c r="B325" s="1050"/>
      <c r="C325" s="1193" t="s">
        <v>1747</v>
      </c>
      <c r="D325" s="1194"/>
      <c r="E325" s="1051">
        <v>0.15670000000000001</v>
      </c>
      <c r="F325" s="1052"/>
      <c r="G325" s="1053"/>
      <c r="M325" s="1054" t="s">
        <v>1747</v>
      </c>
      <c r="O325" s="1041"/>
    </row>
    <row r="326" spans="1:104">
      <c r="A326" s="1049"/>
      <c r="B326" s="1050"/>
      <c r="C326" s="1193" t="s">
        <v>1748</v>
      </c>
      <c r="D326" s="1194"/>
      <c r="E326" s="1051">
        <v>1.4279999999999999</v>
      </c>
      <c r="F326" s="1052"/>
      <c r="G326" s="1053"/>
      <c r="M326" s="1054" t="s">
        <v>1748</v>
      </c>
      <c r="O326" s="1041"/>
    </row>
    <row r="327" spans="1:104">
      <c r="A327" s="1042">
        <v>53</v>
      </c>
      <c r="B327" s="1043" t="s">
        <v>1749</v>
      </c>
      <c r="C327" s="1044" t="s">
        <v>1750</v>
      </c>
      <c r="D327" s="1045" t="s">
        <v>853</v>
      </c>
      <c r="E327" s="1046">
        <v>675.23</v>
      </c>
      <c r="F327" s="1095">
        <v>0</v>
      </c>
      <c r="G327" s="1047">
        <f>E327*F327</f>
        <v>0</v>
      </c>
      <c r="O327" s="1041">
        <v>2</v>
      </c>
      <c r="AA327" s="1019">
        <v>1</v>
      </c>
      <c r="AB327" s="1019">
        <v>1</v>
      </c>
      <c r="AC327" s="1019">
        <v>1</v>
      </c>
      <c r="AZ327" s="1019">
        <v>1</v>
      </c>
      <c r="BA327" s="1019">
        <f>IF(AZ327=1,G327,0)</f>
        <v>0</v>
      </c>
      <c r="BB327" s="1019">
        <f>IF(AZ327=2,G327,0)</f>
        <v>0</v>
      </c>
      <c r="BC327" s="1019">
        <f>IF(AZ327=3,G327,0)</f>
        <v>0</v>
      </c>
      <c r="BD327" s="1019">
        <f>IF(AZ327=4,G327,0)</f>
        <v>0</v>
      </c>
      <c r="BE327" s="1019">
        <f>IF(AZ327=5,G327,0)</f>
        <v>0</v>
      </c>
      <c r="CA327" s="1048">
        <v>1</v>
      </c>
      <c r="CB327" s="1048">
        <v>1</v>
      </c>
      <c r="CZ327" s="1019">
        <v>0</v>
      </c>
    </row>
    <row r="328" spans="1:104" ht="22.5">
      <c r="A328" s="1049"/>
      <c r="B328" s="1050"/>
      <c r="C328" s="1193" t="s">
        <v>1751</v>
      </c>
      <c r="D328" s="1194"/>
      <c r="E328" s="1051">
        <v>138.30000000000001</v>
      </c>
      <c r="F328" s="1052"/>
      <c r="G328" s="1053"/>
      <c r="M328" s="1054" t="s">
        <v>1751</v>
      </c>
      <c r="O328" s="1041"/>
    </row>
    <row r="329" spans="1:104" ht="22.5">
      <c r="A329" s="1049"/>
      <c r="B329" s="1050"/>
      <c r="C329" s="1193" t="s">
        <v>1752</v>
      </c>
      <c r="D329" s="1194"/>
      <c r="E329" s="1051">
        <v>86.18</v>
      </c>
      <c r="F329" s="1052"/>
      <c r="G329" s="1053"/>
      <c r="M329" s="1054" t="s">
        <v>1752</v>
      </c>
      <c r="O329" s="1041"/>
    </row>
    <row r="330" spans="1:104" ht="22.5">
      <c r="A330" s="1049"/>
      <c r="B330" s="1050"/>
      <c r="C330" s="1193" t="s">
        <v>1753</v>
      </c>
      <c r="D330" s="1194"/>
      <c r="E330" s="1051">
        <v>106.29</v>
      </c>
      <c r="F330" s="1052"/>
      <c r="G330" s="1053"/>
      <c r="M330" s="1054" t="s">
        <v>1753</v>
      </c>
      <c r="O330" s="1041"/>
    </row>
    <row r="331" spans="1:104" ht="22.5">
      <c r="A331" s="1049"/>
      <c r="B331" s="1050"/>
      <c r="C331" s="1193" t="s">
        <v>1754</v>
      </c>
      <c r="D331" s="1194"/>
      <c r="E331" s="1051">
        <v>92.4</v>
      </c>
      <c r="F331" s="1052"/>
      <c r="G331" s="1053"/>
      <c r="M331" s="1054" t="s">
        <v>1754</v>
      </c>
      <c r="O331" s="1041"/>
    </row>
    <row r="332" spans="1:104" ht="22.5">
      <c r="A332" s="1049"/>
      <c r="B332" s="1050"/>
      <c r="C332" s="1193" t="s">
        <v>1755</v>
      </c>
      <c r="D332" s="1194"/>
      <c r="E332" s="1051">
        <v>103.64</v>
      </c>
      <c r="F332" s="1052"/>
      <c r="G332" s="1053"/>
      <c r="M332" s="1054" t="s">
        <v>1755</v>
      </c>
      <c r="O332" s="1041"/>
    </row>
    <row r="333" spans="1:104">
      <c r="A333" s="1049"/>
      <c r="B333" s="1050"/>
      <c r="C333" s="1193" t="s">
        <v>1756</v>
      </c>
      <c r="D333" s="1194"/>
      <c r="E333" s="1051">
        <v>77.92</v>
      </c>
      <c r="F333" s="1052"/>
      <c r="G333" s="1053"/>
      <c r="M333" s="1054" t="s">
        <v>1756</v>
      </c>
      <c r="O333" s="1041"/>
    </row>
    <row r="334" spans="1:104">
      <c r="A334" s="1049"/>
      <c r="B334" s="1050"/>
      <c r="C334" s="1193" t="s">
        <v>1757</v>
      </c>
      <c r="D334" s="1194"/>
      <c r="E334" s="1051">
        <v>70.5</v>
      </c>
      <c r="F334" s="1052"/>
      <c r="G334" s="1053"/>
      <c r="M334" s="1054" t="s">
        <v>1757</v>
      </c>
      <c r="O334" s="1041"/>
    </row>
    <row r="335" spans="1:104">
      <c r="A335" s="1055"/>
      <c r="B335" s="1056" t="s">
        <v>669</v>
      </c>
      <c r="C335" s="1057" t="str">
        <f>CONCATENATE(B306," ",C306)</f>
        <v>97 Prorážení otvorů</v>
      </c>
      <c r="D335" s="1058"/>
      <c r="E335" s="1059"/>
      <c r="F335" s="1060"/>
      <c r="G335" s="1061">
        <f>SUM(G306:G334)</f>
        <v>0</v>
      </c>
      <c r="O335" s="1041">
        <v>4</v>
      </c>
      <c r="BA335" s="1062">
        <f>SUM(BA306:BA334)</f>
        <v>0</v>
      </c>
      <c r="BB335" s="1062">
        <f>SUM(BB306:BB334)</f>
        <v>0</v>
      </c>
      <c r="BC335" s="1062">
        <f>SUM(BC306:BC334)</f>
        <v>0</v>
      </c>
      <c r="BD335" s="1062">
        <f>SUM(BD306:BD334)</f>
        <v>0</v>
      </c>
      <c r="BE335" s="1062">
        <f>SUM(BE306:BE334)</f>
        <v>0</v>
      </c>
    </row>
    <row r="336" spans="1:104">
      <c r="A336" s="1034" t="s">
        <v>110</v>
      </c>
      <c r="B336" s="1035" t="s">
        <v>1758</v>
      </c>
      <c r="C336" s="1036" t="s">
        <v>1759</v>
      </c>
      <c r="D336" s="1037"/>
      <c r="E336" s="1038"/>
      <c r="F336" s="1038"/>
      <c r="G336" s="1039"/>
      <c r="H336" s="1040"/>
      <c r="I336" s="1040"/>
      <c r="O336" s="1041">
        <v>1</v>
      </c>
    </row>
    <row r="337" spans="1:104">
      <c r="A337" s="1042">
        <v>54</v>
      </c>
      <c r="B337" s="1043" t="s">
        <v>1760</v>
      </c>
      <c r="C337" s="1044" t="s">
        <v>1761</v>
      </c>
      <c r="D337" s="1045" t="s">
        <v>1335</v>
      </c>
      <c r="E337" s="1046">
        <v>3.894710785</v>
      </c>
      <c r="F337" s="1095">
        <v>0</v>
      </c>
      <c r="G337" s="1047">
        <f>E337*F337</f>
        <v>0</v>
      </c>
      <c r="O337" s="1041">
        <v>2</v>
      </c>
      <c r="AA337" s="1019">
        <v>7</v>
      </c>
      <c r="AB337" s="1019">
        <v>1</v>
      </c>
      <c r="AC337" s="1019">
        <v>2</v>
      </c>
      <c r="AZ337" s="1019">
        <v>1</v>
      </c>
      <c r="BA337" s="1019">
        <f>IF(AZ337=1,G337,0)</f>
        <v>0</v>
      </c>
      <c r="BB337" s="1019">
        <f>IF(AZ337=2,G337,0)</f>
        <v>0</v>
      </c>
      <c r="BC337" s="1019">
        <f>IF(AZ337=3,G337,0)</f>
        <v>0</v>
      </c>
      <c r="BD337" s="1019">
        <f>IF(AZ337=4,G337,0)</f>
        <v>0</v>
      </c>
      <c r="BE337" s="1019">
        <f>IF(AZ337=5,G337,0)</f>
        <v>0</v>
      </c>
      <c r="CA337" s="1048">
        <v>7</v>
      </c>
      <c r="CB337" s="1048">
        <v>1</v>
      </c>
      <c r="CZ337" s="1019">
        <v>0</v>
      </c>
    </row>
    <row r="338" spans="1:104">
      <c r="A338" s="1055"/>
      <c r="B338" s="1056" t="s">
        <v>669</v>
      </c>
      <c r="C338" s="1057" t="str">
        <f>CONCATENATE(B336," ",C336)</f>
        <v>99 Staveništní přesun hmot</v>
      </c>
      <c r="D338" s="1058"/>
      <c r="E338" s="1059"/>
      <c r="F338" s="1060"/>
      <c r="G338" s="1061">
        <f>SUM(G336:G337)</f>
        <v>0</v>
      </c>
      <c r="O338" s="1041">
        <v>4</v>
      </c>
      <c r="BA338" s="1062">
        <f>SUM(BA336:BA337)</f>
        <v>0</v>
      </c>
      <c r="BB338" s="1062">
        <f>SUM(BB336:BB337)</f>
        <v>0</v>
      </c>
      <c r="BC338" s="1062">
        <f>SUM(BC336:BC337)</f>
        <v>0</v>
      </c>
      <c r="BD338" s="1062">
        <f>SUM(BD336:BD337)</f>
        <v>0</v>
      </c>
      <c r="BE338" s="1062">
        <f>SUM(BE336:BE337)</f>
        <v>0</v>
      </c>
    </row>
    <row r="339" spans="1:104">
      <c r="A339" s="1034" t="s">
        <v>110</v>
      </c>
      <c r="B339" s="1035" t="s">
        <v>1762</v>
      </c>
      <c r="C339" s="1036" t="s">
        <v>1763</v>
      </c>
      <c r="D339" s="1037"/>
      <c r="E339" s="1038"/>
      <c r="F339" s="1038"/>
      <c r="G339" s="1039"/>
      <c r="H339" s="1040"/>
      <c r="I339" s="1040"/>
      <c r="O339" s="1041">
        <v>1</v>
      </c>
    </row>
    <row r="340" spans="1:104">
      <c r="A340" s="1042">
        <v>55</v>
      </c>
      <c r="B340" s="1043" t="s">
        <v>1764</v>
      </c>
      <c r="C340" s="1044" t="s">
        <v>1765</v>
      </c>
      <c r="D340" s="1045" t="s">
        <v>853</v>
      </c>
      <c r="E340" s="1046">
        <v>364.24369999999999</v>
      </c>
      <c r="F340" s="1095">
        <v>0</v>
      </c>
      <c r="G340" s="1047">
        <f>E340*F340</f>
        <v>0</v>
      </c>
      <c r="O340" s="1041">
        <v>2</v>
      </c>
      <c r="AA340" s="1019">
        <v>1</v>
      </c>
      <c r="AB340" s="1019">
        <v>7</v>
      </c>
      <c r="AC340" s="1019">
        <v>7</v>
      </c>
      <c r="AZ340" s="1019">
        <v>2</v>
      </c>
      <c r="BA340" s="1019">
        <f>IF(AZ340=1,G340,0)</f>
        <v>0</v>
      </c>
      <c r="BB340" s="1019">
        <f>IF(AZ340=2,G340,0)</f>
        <v>0</v>
      </c>
      <c r="BC340" s="1019">
        <f>IF(AZ340=3,G340,0)</f>
        <v>0</v>
      </c>
      <c r="BD340" s="1019">
        <f>IF(AZ340=4,G340,0)</f>
        <v>0</v>
      </c>
      <c r="BE340" s="1019">
        <f>IF(AZ340=5,G340,0)</f>
        <v>0</v>
      </c>
      <c r="CA340" s="1048">
        <v>1</v>
      </c>
      <c r="CB340" s="1048">
        <v>7</v>
      </c>
      <c r="CZ340" s="1019">
        <v>0</v>
      </c>
    </row>
    <row r="341" spans="1:104">
      <c r="A341" s="1049"/>
      <c r="B341" s="1050"/>
      <c r="C341" s="1193" t="s">
        <v>1766</v>
      </c>
      <c r="D341" s="1194"/>
      <c r="E341" s="1051">
        <v>81.349999999999994</v>
      </c>
      <c r="F341" s="1052"/>
      <c r="G341" s="1053"/>
      <c r="M341" s="1054" t="s">
        <v>1766</v>
      </c>
      <c r="O341" s="1041"/>
    </row>
    <row r="342" spans="1:104" ht="22.5">
      <c r="A342" s="1049"/>
      <c r="B342" s="1050"/>
      <c r="C342" s="1193" t="s">
        <v>1583</v>
      </c>
      <c r="D342" s="1194"/>
      <c r="E342" s="1051">
        <v>282.89370000000002</v>
      </c>
      <c r="F342" s="1052"/>
      <c r="G342" s="1053"/>
      <c r="M342" s="1054" t="s">
        <v>1583</v>
      </c>
      <c r="O342" s="1041"/>
    </row>
    <row r="343" spans="1:104">
      <c r="A343" s="1042">
        <v>56</v>
      </c>
      <c r="B343" s="1043" t="s">
        <v>1767</v>
      </c>
      <c r="C343" s="1044" t="s">
        <v>1768</v>
      </c>
      <c r="D343" s="1045" t="s">
        <v>853</v>
      </c>
      <c r="E343" s="1046">
        <v>876.97119999999995</v>
      </c>
      <c r="F343" s="1095">
        <v>0</v>
      </c>
      <c r="G343" s="1047">
        <f>E343*F343</f>
        <v>0</v>
      </c>
      <c r="O343" s="1041">
        <v>2</v>
      </c>
      <c r="AA343" s="1019">
        <v>1</v>
      </c>
      <c r="AB343" s="1019">
        <v>7</v>
      </c>
      <c r="AC343" s="1019">
        <v>7</v>
      </c>
      <c r="AZ343" s="1019">
        <v>2</v>
      </c>
      <c r="BA343" s="1019">
        <f>IF(AZ343=1,G343,0)</f>
        <v>0</v>
      </c>
      <c r="BB343" s="1019">
        <f>IF(AZ343=2,G343,0)</f>
        <v>0</v>
      </c>
      <c r="BC343" s="1019">
        <f>IF(AZ343=3,G343,0)</f>
        <v>0</v>
      </c>
      <c r="BD343" s="1019">
        <f>IF(AZ343=4,G343,0)</f>
        <v>0</v>
      </c>
      <c r="BE343" s="1019">
        <f>IF(AZ343=5,G343,0)</f>
        <v>0</v>
      </c>
      <c r="CA343" s="1048">
        <v>1</v>
      </c>
      <c r="CB343" s="1048">
        <v>7</v>
      </c>
      <c r="CZ343" s="1019">
        <v>0</v>
      </c>
    </row>
    <row r="344" spans="1:104">
      <c r="A344" s="1049"/>
      <c r="B344" s="1050"/>
      <c r="C344" s="1193" t="s">
        <v>1766</v>
      </c>
      <c r="D344" s="1194"/>
      <c r="E344" s="1051">
        <v>81.349999999999994</v>
      </c>
      <c r="F344" s="1052"/>
      <c r="G344" s="1053"/>
      <c r="M344" s="1054" t="s">
        <v>1766</v>
      </c>
      <c r="O344" s="1041"/>
    </row>
    <row r="345" spans="1:104">
      <c r="A345" s="1049"/>
      <c r="B345" s="1050"/>
      <c r="C345" s="1193" t="s">
        <v>1769</v>
      </c>
      <c r="D345" s="1194"/>
      <c r="E345" s="1051">
        <v>72.2</v>
      </c>
      <c r="F345" s="1052"/>
      <c r="G345" s="1053"/>
      <c r="M345" s="1054" t="s">
        <v>1769</v>
      </c>
      <c r="O345" s="1041"/>
    </row>
    <row r="346" spans="1:104" ht="22.5">
      <c r="A346" s="1049"/>
      <c r="B346" s="1050"/>
      <c r="C346" s="1193" t="s">
        <v>1770</v>
      </c>
      <c r="D346" s="1194"/>
      <c r="E346" s="1051">
        <v>148.65</v>
      </c>
      <c r="F346" s="1052"/>
      <c r="G346" s="1053"/>
      <c r="M346" s="1054" t="s">
        <v>1770</v>
      </c>
      <c r="O346" s="1041"/>
    </row>
    <row r="347" spans="1:104" ht="22.5">
      <c r="A347" s="1049"/>
      <c r="B347" s="1050"/>
      <c r="C347" s="1193" t="s">
        <v>1583</v>
      </c>
      <c r="D347" s="1194"/>
      <c r="E347" s="1051">
        <v>282.89370000000002</v>
      </c>
      <c r="F347" s="1052"/>
      <c r="G347" s="1053"/>
      <c r="M347" s="1054" t="s">
        <v>1583</v>
      </c>
      <c r="O347" s="1041"/>
    </row>
    <row r="348" spans="1:104">
      <c r="A348" s="1049"/>
      <c r="B348" s="1050"/>
      <c r="C348" s="1193" t="s">
        <v>1584</v>
      </c>
      <c r="D348" s="1194"/>
      <c r="E348" s="1051">
        <v>314.41750000000002</v>
      </c>
      <c r="F348" s="1052"/>
      <c r="G348" s="1053"/>
      <c r="M348" s="1054" t="s">
        <v>1584</v>
      </c>
      <c r="O348" s="1041"/>
    </row>
    <row r="349" spans="1:104">
      <c r="A349" s="1049"/>
      <c r="B349" s="1050"/>
      <c r="C349" s="1193" t="s">
        <v>1585</v>
      </c>
      <c r="D349" s="1194"/>
      <c r="E349" s="1051">
        <v>-22.54</v>
      </c>
      <c r="F349" s="1052"/>
      <c r="G349" s="1053"/>
      <c r="M349" s="1054" t="s">
        <v>1585</v>
      </c>
      <c r="O349" s="1041"/>
    </row>
    <row r="350" spans="1:104">
      <c r="A350" s="1042">
        <v>57</v>
      </c>
      <c r="B350" s="1043" t="s">
        <v>1771</v>
      </c>
      <c r="C350" s="1044" t="s">
        <v>1772</v>
      </c>
      <c r="D350" s="1045" t="s">
        <v>853</v>
      </c>
      <c r="E350" s="1046">
        <v>272.45</v>
      </c>
      <c r="F350" s="1095">
        <v>0</v>
      </c>
      <c r="G350" s="1047">
        <f>E350*F350</f>
        <v>0</v>
      </c>
      <c r="O350" s="1041">
        <v>2</v>
      </c>
      <c r="AA350" s="1019">
        <v>1</v>
      </c>
      <c r="AB350" s="1019">
        <v>7</v>
      </c>
      <c r="AC350" s="1019">
        <v>7</v>
      </c>
      <c r="AZ350" s="1019">
        <v>2</v>
      </c>
      <c r="BA350" s="1019">
        <f>IF(AZ350=1,G350,0)</f>
        <v>0</v>
      </c>
      <c r="BB350" s="1019">
        <f>IF(AZ350=2,G350,0)</f>
        <v>0</v>
      </c>
      <c r="BC350" s="1019">
        <f>IF(AZ350=3,G350,0)</f>
        <v>0</v>
      </c>
      <c r="BD350" s="1019">
        <f>IF(AZ350=4,G350,0)</f>
        <v>0</v>
      </c>
      <c r="BE350" s="1019">
        <f>IF(AZ350=5,G350,0)</f>
        <v>0</v>
      </c>
      <c r="CA350" s="1048">
        <v>1</v>
      </c>
      <c r="CB350" s="1048">
        <v>7</v>
      </c>
      <c r="CZ350" s="1019">
        <v>0</v>
      </c>
    </row>
    <row r="351" spans="1:104">
      <c r="A351" s="1049"/>
      <c r="B351" s="1050"/>
      <c r="C351" s="1193" t="s">
        <v>1773</v>
      </c>
      <c r="D351" s="1194"/>
      <c r="E351" s="1051">
        <v>51.6</v>
      </c>
      <c r="F351" s="1052"/>
      <c r="G351" s="1053"/>
      <c r="M351" s="1054" t="s">
        <v>1773</v>
      </c>
      <c r="O351" s="1041"/>
    </row>
    <row r="352" spans="1:104" ht="22.5">
      <c r="A352" s="1049"/>
      <c r="B352" s="1050"/>
      <c r="C352" s="1193" t="s">
        <v>1770</v>
      </c>
      <c r="D352" s="1194"/>
      <c r="E352" s="1051">
        <v>148.65</v>
      </c>
      <c r="F352" s="1052"/>
      <c r="G352" s="1053"/>
      <c r="M352" s="1054" t="s">
        <v>1770</v>
      </c>
      <c r="O352" s="1041"/>
    </row>
    <row r="353" spans="1:104">
      <c r="A353" s="1049"/>
      <c r="B353" s="1050"/>
      <c r="C353" s="1193" t="s">
        <v>1769</v>
      </c>
      <c r="D353" s="1194"/>
      <c r="E353" s="1051">
        <v>72.2</v>
      </c>
      <c r="F353" s="1052"/>
      <c r="G353" s="1053"/>
      <c r="M353" s="1054" t="s">
        <v>1769</v>
      </c>
      <c r="O353" s="1041"/>
    </row>
    <row r="354" spans="1:104">
      <c r="A354" s="1055"/>
      <c r="B354" s="1056" t="s">
        <v>669</v>
      </c>
      <c r="C354" s="1057" t="str">
        <f>CONCATENATE(B339," ",C339)</f>
        <v>712 Živičné krytiny</v>
      </c>
      <c r="D354" s="1058"/>
      <c r="E354" s="1059"/>
      <c r="F354" s="1060"/>
      <c r="G354" s="1061">
        <f>SUM(G339:G353)</f>
        <v>0</v>
      </c>
      <c r="O354" s="1041">
        <v>4</v>
      </c>
      <c r="BA354" s="1062">
        <f>SUM(BA339:BA353)</f>
        <v>0</v>
      </c>
      <c r="BB354" s="1062">
        <f>SUM(BB339:BB353)</f>
        <v>0</v>
      </c>
      <c r="BC354" s="1062">
        <f>SUM(BC339:BC353)</f>
        <v>0</v>
      </c>
      <c r="BD354" s="1062">
        <f>SUM(BD339:BD353)</f>
        <v>0</v>
      </c>
      <c r="BE354" s="1062">
        <f>SUM(BE339:BE353)</f>
        <v>0</v>
      </c>
    </row>
    <row r="355" spans="1:104">
      <c r="A355" s="1034" t="s">
        <v>110</v>
      </c>
      <c r="B355" s="1035" t="s">
        <v>618</v>
      </c>
      <c r="C355" s="1036" t="s">
        <v>619</v>
      </c>
      <c r="D355" s="1037"/>
      <c r="E355" s="1038"/>
      <c r="F355" s="1038"/>
      <c r="G355" s="1039"/>
      <c r="H355" s="1040"/>
      <c r="I355" s="1040"/>
      <c r="O355" s="1041">
        <v>1</v>
      </c>
    </row>
    <row r="356" spans="1:104">
      <c r="A356" s="1042">
        <v>58</v>
      </c>
      <c r="B356" s="1043" t="s">
        <v>1774</v>
      </c>
      <c r="C356" s="1044" t="s">
        <v>1775</v>
      </c>
      <c r="D356" s="1045" t="s">
        <v>853</v>
      </c>
      <c r="E356" s="1046">
        <v>72.2</v>
      </c>
      <c r="F356" s="1095">
        <v>0</v>
      </c>
      <c r="G356" s="1047">
        <f>E356*F356</f>
        <v>0</v>
      </c>
      <c r="O356" s="1041">
        <v>2</v>
      </c>
      <c r="AA356" s="1019">
        <v>1</v>
      </c>
      <c r="AB356" s="1019">
        <v>7</v>
      </c>
      <c r="AC356" s="1019">
        <v>7</v>
      </c>
      <c r="AZ356" s="1019">
        <v>2</v>
      </c>
      <c r="BA356" s="1019">
        <f>IF(AZ356=1,G356,0)</f>
        <v>0</v>
      </c>
      <c r="BB356" s="1019">
        <f>IF(AZ356=2,G356,0)</f>
        <v>0</v>
      </c>
      <c r="BC356" s="1019">
        <f>IF(AZ356=3,G356,0)</f>
        <v>0</v>
      </c>
      <c r="BD356" s="1019">
        <f>IF(AZ356=4,G356,0)</f>
        <v>0</v>
      </c>
      <c r="BE356" s="1019">
        <f>IF(AZ356=5,G356,0)</f>
        <v>0</v>
      </c>
      <c r="CA356" s="1048">
        <v>1</v>
      </c>
      <c r="CB356" s="1048">
        <v>7</v>
      </c>
      <c r="CZ356" s="1019">
        <v>0</v>
      </c>
    </row>
    <row r="357" spans="1:104">
      <c r="A357" s="1049"/>
      <c r="B357" s="1050"/>
      <c r="C357" s="1193" t="s">
        <v>1769</v>
      </c>
      <c r="D357" s="1194"/>
      <c r="E357" s="1051">
        <v>72.2</v>
      </c>
      <c r="F357" s="1052"/>
      <c r="G357" s="1053"/>
      <c r="M357" s="1054" t="s">
        <v>1769</v>
      </c>
      <c r="O357" s="1041"/>
    </row>
    <row r="358" spans="1:104">
      <c r="A358" s="1042">
        <v>59</v>
      </c>
      <c r="B358" s="1043" t="s">
        <v>1776</v>
      </c>
      <c r="C358" s="1044" t="s">
        <v>1777</v>
      </c>
      <c r="D358" s="1045" t="s">
        <v>853</v>
      </c>
      <c r="E358" s="1046">
        <v>282.89370000000002</v>
      </c>
      <c r="F358" s="1095">
        <v>0</v>
      </c>
      <c r="G358" s="1047">
        <f>E358*F358</f>
        <v>0</v>
      </c>
      <c r="O358" s="1041">
        <v>2</v>
      </c>
      <c r="AA358" s="1019">
        <v>1</v>
      </c>
      <c r="AB358" s="1019">
        <v>7</v>
      </c>
      <c r="AC358" s="1019">
        <v>7</v>
      </c>
      <c r="AZ358" s="1019">
        <v>2</v>
      </c>
      <c r="BA358" s="1019">
        <f>IF(AZ358=1,G358,0)</f>
        <v>0</v>
      </c>
      <c r="BB358" s="1019">
        <f>IF(AZ358=2,G358,0)</f>
        <v>0</v>
      </c>
      <c r="BC358" s="1019">
        <f>IF(AZ358=3,G358,0)</f>
        <v>0</v>
      </c>
      <c r="BD358" s="1019">
        <f>IF(AZ358=4,G358,0)</f>
        <v>0</v>
      </c>
      <c r="BE358" s="1019">
        <f>IF(AZ358=5,G358,0)</f>
        <v>0</v>
      </c>
      <c r="CA358" s="1048">
        <v>1</v>
      </c>
      <c r="CB358" s="1048">
        <v>7</v>
      </c>
      <c r="CZ358" s="1019">
        <v>0</v>
      </c>
    </row>
    <row r="359" spans="1:104" ht="22.5">
      <c r="A359" s="1049"/>
      <c r="B359" s="1050"/>
      <c r="C359" s="1193" t="s">
        <v>1583</v>
      </c>
      <c r="D359" s="1194"/>
      <c r="E359" s="1051">
        <v>282.89370000000002</v>
      </c>
      <c r="F359" s="1052"/>
      <c r="G359" s="1053"/>
      <c r="M359" s="1054" t="s">
        <v>1583</v>
      </c>
      <c r="O359" s="1041"/>
    </row>
    <row r="360" spans="1:104" ht="22.5">
      <c r="A360" s="1042">
        <v>60</v>
      </c>
      <c r="B360" s="1043" t="s">
        <v>1778</v>
      </c>
      <c r="C360" s="1044" t="s">
        <v>1779</v>
      </c>
      <c r="D360" s="1045" t="s">
        <v>853</v>
      </c>
      <c r="E360" s="1046">
        <v>876.97119999999995</v>
      </c>
      <c r="F360" s="1095">
        <v>0</v>
      </c>
      <c r="G360" s="1047">
        <f>E360*F360</f>
        <v>0</v>
      </c>
      <c r="O360" s="1041">
        <v>2</v>
      </c>
      <c r="AA360" s="1019">
        <v>1</v>
      </c>
      <c r="AB360" s="1019">
        <v>7</v>
      </c>
      <c r="AC360" s="1019">
        <v>7</v>
      </c>
      <c r="AZ360" s="1019">
        <v>2</v>
      </c>
      <c r="BA360" s="1019">
        <f>IF(AZ360=1,G360,0)</f>
        <v>0</v>
      </c>
      <c r="BB360" s="1019">
        <f>IF(AZ360=2,G360,0)</f>
        <v>0</v>
      </c>
      <c r="BC360" s="1019">
        <f>IF(AZ360=3,G360,0)</f>
        <v>0</v>
      </c>
      <c r="BD360" s="1019">
        <f>IF(AZ360=4,G360,0)</f>
        <v>0</v>
      </c>
      <c r="BE360" s="1019">
        <f>IF(AZ360=5,G360,0)</f>
        <v>0</v>
      </c>
      <c r="CA360" s="1048">
        <v>1</v>
      </c>
      <c r="CB360" s="1048">
        <v>7</v>
      </c>
      <c r="CZ360" s="1019">
        <v>0</v>
      </c>
    </row>
    <row r="361" spans="1:104">
      <c r="A361" s="1049"/>
      <c r="B361" s="1050"/>
      <c r="C361" s="1193" t="s">
        <v>1766</v>
      </c>
      <c r="D361" s="1194"/>
      <c r="E361" s="1051">
        <v>81.349999999999994</v>
      </c>
      <c r="F361" s="1052"/>
      <c r="G361" s="1053"/>
      <c r="M361" s="1054" t="s">
        <v>1766</v>
      </c>
      <c r="O361" s="1041"/>
    </row>
    <row r="362" spans="1:104">
      <c r="A362" s="1049"/>
      <c r="B362" s="1050"/>
      <c r="C362" s="1193" t="s">
        <v>1769</v>
      </c>
      <c r="D362" s="1194"/>
      <c r="E362" s="1051">
        <v>72.2</v>
      </c>
      <c r="F362" s="1052"/>
      <c r="G362" s="1053"/>
      <c r="M362" s="1054" t="s">
        <v>1769</v>
      </c>
      <c r="O362" s="1041"/>
    </row>
    <row r="363" spans="1:104" ht="22.5">
      <c r="A363" s="1049"/>
      <c r="B363" s="1050"/>
      <c r="C363" s="1193" t="s">
        <v>1770</v>
      </c>
      <c r="D363" s="1194"/>
      <c r="E363" s="1051">
        <v>148.65</v>
      </c>
      <c r="F363" s="1052"/>
      <c r="G363" s="1053"/>
      <c r="M363" s="1054" t="s">
        <v>1770</v>
      </c>
      <c r="O363" s="1041"/>
    </row>
    <row r="364" spans="1:104" ht="22.5">
      <c r="A364" s="1049"/>
      <c r="B364" s="1050"/>
      <c r="C364" s="1193" t="s">
        <v>1583</v>
      </c>
      <c r="D364" s="1194"/>
      <c r="E364" s="1051">
        <v>282.89370000000002</v>
      </c>
      <c r="F364" s="1052"/>
      <c r="G364" s="1053"/>
      <c r="M364" s="1054" t="s">
        <v>1583</v>
      </c>
      <c r="O364" s="1041"/>
    </row>
    <row r="365" spans="1:104">
      <c r="A365" s="1049"/>
      <c r="B365" s="1050"/>
      <c r="C365" s="1193" t="s">
        <v>1584</v>
      </c>
      <c r="D365" s="1194"/>
      <c r="E365" s="1051">
        <v>314.41750000000002</v>
      </c>
      <c r="F365" s="1052"/>
      <c r="G365" s="1053"/>
      <c r="M365" s="1054" t="s">
        <v>1584</v>
      </c>
      <c r="O365" s="1041"/>
    </row>
    <row r="366" spans="1:104">
      <c r="A366" s="1049"/>
      <c r="B366" s="1050"/>
      <c r="C366" s="1193" t="s">
        <v>1585</v>
      </c>
      <c r="D366" s="1194"/>
      <c r="E366" s="1051">
        <v>-22.54</v>
      </c>
      <c r="F366" s="1052"/>
      <c r="G366" s="1053"/>
      <c r="M366" s="1054" t="s">
        <v>1585</v>
      </c>
      <c r="O366" s="1041"/>
    </row>
    <row r="367" spans="1:104">
      <c r="A367" s="1055"/>
      <c r="B367" s="1056" t="s">
        <v>669</v>
      </c>
      <c r="C367" s="1057" t="str">
        <f>CONCATENATE(B355," ",C355)</f>
        <v>713 Izolace tepelné</v>
      </c>
      <c r="D367" s="1058"/>
      <c r="E367" s="1059"/>
      <c r="F367" s="1060"/>
      <c r="G367" s="1061">
        <f>SUM(G355:G366)</f>
        <v>0</v>
      </c>
      <c r="O367" s="1041">
        <v>4</v>
      </c>
      <c r="BA367" s="1062">
        <f>SUM(BA355:BA366)</f>
        <v>0</v>
      </c>
      <c r="BB367" s="1062">
        <f>SUM(BB355:BB366)</f>
        <v>0</v>
      </c>
      <c r="BC367" s="1062">
        <f>SUM(BC355:BC366)</f>
        <v>0</v>
      </c>
      <c r="BD367" s="1062">
        <f>SUM(BD355:BD366)</f>
        <v>0</v>
      </c>
      <c r="BE367" s="1062">
        <f>SUM(BE355:BE366)</f>
        <v>0</v>
      </c>
    </row>
    <row r="368" spans="1:104">
      <c r="A368" s="1034" t="s">
        <v>110</v>
      </c>
      <c r="B368" s="1035" t="s">
        <v>1251</v>
      </c>
      <c r="C368" s="1036" t="s">
        <v>1252</v>
      </c>
      <c r="D368" s="1037"/>
      <c r="E368" s="1038"/>
      <c r="F368" s="1038"/>
      <c r="G368" s="1039"/>
      <c r="H368" s="1040"/>
      <c r="I368" s="1040"/>
      <c r="O368" s="1041">
        <v>1</v>
      </c>
    </row>
    <row r="369" spans="1:104">
      <c r="A369" s="1042">
        <v>61</v>
      </c>
      <c r="B369" s="1043" t="s">
        <v>1780</v>
      </c>
      <c r="C369" s="1044" t="s">
        <v>1781</v>
      </c>
      <c r="D369" s="1045" t="s">
        <v>666</v>
      </c>
      <c r="E369" s="1046">
        <v>58</v>
      </c>
      <c r="F369" s="1095">
        <v>0</v>
      </c>
      <c r="G369" s="1047">
        <f>E369*F369</f>
        <v>0</v>
      </c>
      <c r="O369" s="1041">
        <v>2</v>
      </c>
      <c r="AA369" s="1019">
        <v>1</v>
      </c>
      <c r="AB369" s="1019">
        <v>7</v>
      </c>
      <c r="AC369" s="1019">
        <v>7</v>
      </c>
      <c r="AZ369" s="1019">
        <v>2</v>
      </c>
      <c r="BA369" s="1019">
        <f>IF(AZ369=1,G369,0)</f>
        <v>0</v>
      </c>
      <c r="BB369" s="1019">
        <f>IF(AZ369=2,G369,0)</f>
        <v>0</v>
      </c>
      <c r="BC369" s="1019">
        <f>IF(AZ369=3,G369,0)</f>
        <v>0</v>
      </c>
      <c r="BD369" s="1019">
        <f>IF(AZ369=4,G369,0)</f>
        <v>0</v>
      </c>
      <c r="BE369" s="1019">
        <f>IF(AZ369=5,G369,0)</f>
        <v>0</v>
      </c>
      <c r="CA369" s="1048">
        <v>1</v>
      </c>
      <c r="CB369" s="1048">
        <v>7</v>
      </c>
      <c r="CZ369" s="1019">
        <v>0</v>
      </c>
    </row>
    <row r="370" spans="1:104">
      <c r="A370" s="1042">
        <v>62</v>
      </c>
      <c r="B370" s="1043" t="s">
        <v>1417</v>
      </c>
      <c r="C370" s="1044" t="s">
        <v>1782</v>
      </c>
      <c r="D370" s="1045" t="s">
        <v>666</v>
      </c>
      <c r="E370" s="1046">
        <v>51</v>
      </c>
      <c r="F370" s="1095">
        <v>0</v>
      </c>
      <c r="G370" s="1047">
        <f>E370*F370</f>
        <v>0</v>
      </c>
      <c r="O370" s="1041">
        <v>2</v>
      </c>
      <c r="AA370" s="1019">
        <v>1</v>
      </c>
      <c r="AB370" s="1019">
        <v>0</v>
      </c>
      <c r="AC370" s="1019">
        <v>0</v>
      </c>
      <c r="AZ370" s="1019">
        <v>2</v>
      </c>
      <c r="BA370" s="1019">
        <f>IF(AZ370=1,G370,0)</f>
        <v>0</v>
      </c>
      <c r="BB370" s="1019">
        <f>IF(AZ370=2,G370,0)</f>
        <v>0</v>
      </c>
      <c r="BC370" s="1019">
        <f>IF(AZ370=3,G370,0)</f>
        <v>0</v>
      </c>
      <c r="BD370" s="1019">
        <f>IF(AZ370=4,G370,0)</f>
        <v>0</v>
      </c>
      <c r="BE370" s="1019">
        <f>IF(AZ370=5,G370,0)</f>
        <v>0</v>
      </c>
      <c r="CA370" s="1048">
        <v>1</v>
      </c>
      <c r="CB370" s="1048">
        <v>0</v>
      </c>
      <c r="CZ370" s="1019">
        <v>0</v>
      </c>
    </row>
    <row r="371" spans="1:104">
      <c r="A371" s="1042">
        <v>63</v>
      </c>
      <c r="B371" s="1043" t="s">
        <v>1419</v>
      </c>
      <c r="C371" s="1044" t="s">
        <v>1783</v>
      </c>
      <c r="D371" s="1045" t="s">
        <v>666</v>
      </c>
      <c r="E371" s="1046">
        <v>49</v>
      </c>
      <c r="F371" s="1095">
        <v>0</v>
      </c>
      <c r="G371" s="1047">
        <f>E371*F371</f>
        <v>0</v>
      </c>
      <c r="O371" s="1041">
        <v>2</v>
      </c>
      <c r="AA371" s="1019">
        <v>1</v>
      </c>
      <c r="AB371" s="1019">
        <v>7</v>
      </c>
      <c r="AC371" s="1019">
        <v>7</v>
      </c>
      <c r="AZ371" s="1019">
        <v>2</v>
      </c>
      <c r="BA371" s="1019">
        <f>IF(AZ371=1,G371,0)</f>
        <v>0</v>
      </c>
      <c r="BB371" s="1019">
        <f>IF(AZ371=2,G371,0)</f>
        <v>0</v>
      </c>
      <c r="BC371" s="1019">
        <f>IF(AZ371=3,G371,0)</f>
        <v>0</v>
      </c>
      <c r="BD371" s="1019">
        <f>IF(AZ371=4,G371,0)</f>
        <v>0</v>
      </c>
      <c r="BE371" s="1019">
        <f>IF(AZ371=5,G371,0)</f>
        <v>0</v>
      </c>
      <c r="CA371" s="1048">
        <v>1</v>
      </c>
      <c r="CB371" s="1048">
        <v>7</v>
      </c>
      <c r="CZ371" s="1019">
        <v>0</v>
      </c>
    </row>
    <row r="372" spans="1:104">
      <c r="A372" s="1042">
        <v>64</v>
      </c>
      <c r="B372" s="1043" t="s">
        <v>1427</v>
      </c>
      <c r="C372" s="1044" t="s">
        <v>1784</v>
      </c>
      <c r="D372" s="1045" t="s">
        <v>666</v>
      </c>
      <c r="E372" s="1046">
        <v>47</v>
      </c>
      <c r="F372" s="1095">
        <v>0</v>
      </c>
      <c r="G372" s="1047">
        <f>E372*F372</f>
        <v>0</v>
      </c>
      <c r="O372" s="1041">
        <v>2</v>
      </c>
      <c r="AA372" s="1019">
        <v>1</v>
      </c>
      <c r="AB372" s="1019">
        <v>7</v>
      </c>
      <c r="AC372" s="1019">
        <v>7</v>
      </c>
      <c r="AZ372" s="1019">
        <v>2</v>
      </c>
      <c r="BA372" s="1019">
        <f>IF(AZ372=1,G372,0)</f>
        <v>0</v>
      </c>
      <c r="BB372" s="1019">
        <f>IF(AZ372=2,G372,0)</f>
        <v>0</v>
      </c>
      <c r="BC372" s="1019">
        <f>IF(AZ372=3,G372,0)</f>
        <v>0</v>
      </c>
      <c r="BD372" s="1019">
        <f>IF(AZ372=4,G372,0)</f>
        <v>0</v>
      </c>
      <c r="BE372" s="1019">
        <f>IF(AZ372=5,G372,0)</f>
        <v>0</v>
      </c>
      <c r="CA372" s="1048">
        <v>1</v>
      </c>
      <c r="CB372" s="1048">
        <v>7</v>
      </c>
      <c r="CZ372" s="1019">
        <v>0</v>
      </c>
    </row>
    <row r="373" spans="1:104">
      <c r="A373" s="1055"/>
      <c r="B373" s="1056" t="s">
        <v>669</v>
      </c>
      <c r="C373" s="1057" t="str">
        <f>CONCATENATE(B368," ",C368)</f>
        <v>725 Zařizovací předměty</v>
      </c>
      <c r="D373" s="1058"/>
      <c r="E373" s="1059"/>
      <c r="F373" s="1060"/>
      <c r="G373" s="1061">
        <f>SUM(G368:G372)</f>
        <v>0</v>
      </c>
      <c r="O373" s="1041">
        <v>4</v>
      </c>
      <c r="BA373" s="1062">
        <f>SUM(BA368:BA372)</f>
        <v>0</v>
      </c>
      <c r="BB373" s="1062">
        <f>SUM(BB368:BB372)</f>
        <v>0</v>
      </c>
      <c r="BC373" s="1062">
        <f>SUM(BC368:BC372)</f>
        <v>0</v>
      </c>
      <c r="BD373" s="1062">
        <f>SUM(BD368:BD372)</f>
        <v>0</v>
      </c>
      <c r="BE373" s="1062">
        <f>SUM(BE368:BE372)</f>
        <v>0</v>
      </c>
    </row>
    <row r="374" spans="1:104">
      <c r="A374" s="1034" t="s">
        <v>110</v>
      </c>
      <c r="B374" s="1035" t="s">
        <v>1785</v>
      </c>
      <c r="C374" s="1036" t="s">
        <v>1786</v>
      </c>
      <c r="D374" s="1037"/>
      <c r="E374" s="1038"/>
      <c r="F374" s="1038"/>
      <c r="G374" s="1039"/>
      <c r="H374" s="1040"/>
      <c r="I374" s="1040"/>
      <c r="O374" s="1041">
        <v>1</v>
      </c>
    </row>
    <row r="375" spans="1:104">
      <c r="A375" s="1042">
        <v>65</v>
      </c>
      <c r="B375" s="1043" t="s">
        <v>1787</v>
      </c>
      <c r="C375" s="1044" t="s">
        <v>1788</v>
      </c>
      <c r="D375" s="1045" t="s">
        <v>853</v>
      </c>
      <c r="E375" s="1046">
        <v>436.56299999999999</v>
      </c>
      <c r="F375" s="1095">
        <v>0</v>
      </c>
      <c r="G375" s="1047">
        <f>E375*F375</f>
        <v>0</v>
      </c>
      <c r="O375" s="1041">
        <v>2</v>
      </c>
      <c r="AA375" s="1019">
        <v>1</v>
      </c>
      <c r="AB375" s="1019">
        <v>7</v>
      </c>
      <c r="AC375" s="1019">
        <v>7</v>
      </c>
      <c r="AZ375" s="1019">
        <v>2</v>
      </c>
      <c r="BA375" s="1019">
        <f>IF(AZ375=1,G375,0)</f>
        <v>0</v>
      </c>
      <c r="BB375" s="1019">
        <f>IF(AZ375=2,G375,0)</f>
        <v>0</v>
      </c>
      <c r="BC375" s="1019">
        <f>IF(AZ375=3,G375,0)</f>
        <v>0</v>
      </c>
      <c r="BD375" s="1019">
        <f>IF(AZ375=4,G375,0)</f>
        <v>0</v>
      </c>
      <c r="BE375" s="1019">
        <f>IF(AZ375=5,G375,0)</f>
        <v>0</v>
      </c>
      <c r="CA375" s="1048">
        <v>1</v>
      </c>
      <c r="CB375" s="1048">
        <v>7</v>
      </c>
      <c r="CZ375" s="1019">
        <v>1.6000000000000001E-4</v>
      </c>
    </row>
    <row r="376" spans="1:104">
      <c r="A376" s="1049"/>
      <c r="B376" s="1050"/>
      <c r="C376" s="1193" t="s">
        <v>1789</v>
      </c>
      <c r="D376" s="1194"/>
      <c r="E376" s="1051">
        <v>106.2825</v>
      </c>
      <c r="F376" s="1052"/>
      <c r="G376" s="1053"/>
      <c r="M376" s="1054" t="s">
        <v>1789</v>
      </c>
      <c r="O376" s="1041"/>
    </row>
    <row r="377" spans="1:104">
      <c r="A377" s="1049"/>
      <c r="B377" s="1050"/>
      <c r="C377" s="1193" t="s">
        <v>1790</v>
      </c>
      <c r="D377" s="1194"/>
      <c r="E377" s="1051">
        <v>152.81</v>
      </c>
      <c r="F377" s="1052"/>
      <c r="G377" s="1053"/>
      <c r="M377" s="1054" t="s">
        <v>1790</v>
      </c>
      <c r="O377" s="1041"/>
    </row>
    <row r="378" spans="1:104" ht="22.5">
      <c r="A378" s="1049"/>
      <c r="B378" s="1050"/>
      <c r="C378" s="1193" t="s">
        <v>1791</v>
      </c>
      <c r="D378" s="1194"/>
      <c r="E378" s="1051">
        <v>119.60250000000001</v>
      </c>
      <c r="F378" s="1052"/>
      <c r="G378" s="1053"/>
      <c r="M378" s="1054" t="s">
        <v>1791</v>
      </c>
      <c r="O378" s="1041"/>
    </row>
    <row r="379" spans="1:104">
      <c r="A379" s="1049"/>
      <c r="B379" s="1050"/>
      <c r="C379" s="1193" t="s">
        <v>1792</v>
      </c>
      <c r="D379" s="1194"/>
      <c r="E379" s="1051">
        <v>57.868000000000002</v>
      </c>
      <c r="F379" s="1052"/>
      <c r="G379" s="1053"/>
      <c r="M379" s="1054" t="s">
        <v>1792</v>
      </c>
      <c r="O379" s="1041"/>
    </row>
    <row r="380" spans="1:104">
      <c r="A380" s="1042">
        <v>66</v>
      </c>
      <c r="B380" s="1043" t="s">
        <v>1793</v>
      </c>
      <c r="C380" s="1044" t="s">
        <v>1794</v>
      </c>
      <c r="D380" s="1045" t="s">
        <v>853</v>
      </c>
      <c r="E380" s="1046">
        <v>3.98</v>
      </c>
      <c r="F380" s="1095">
        <v>0</v>
      </c>
      <c r="G380" s="1047">
        <f>E380*F380</f>
        <v>0</v>
      </c>
      <c r="O380" s="1041">
        <v>2</v>
      </c>
      <c r="AA380" s="1019">
        <v>1</v>
      </c>
      <c r="AB380" s="1019">
        <v>7</v>
      </c>
      <c r="AC380" s="1019">
        <v>7</v>
      </c>
      <c r="AZ380" s="1019">
        <v>2</v>
      </c>
      <c r="BA380" s="1019">
        <f>IF(AZ380=1,G380,0)</f>
        <v>0</v>
      </c>
      <c r="BB380" s="1019">
        <f>IF(AZ380=2,G380,0)</f>
        <v>0</v>
      </c>
      <c r="BC380" s="1019">
        <f>IF(AZ380=3,G380,0)</f>
        <v>0</v>
      </c>
      <c r="BD380" s="1019">
        <f>IF(AZ380=4,G380,0)</f>
        <v>0</v>
      </c>
      <c r="BE380" s="1019">
        <f>IF(AZ380=5,G380,0)</f>
        <v>0</v>
      </c>
      <c r="CA380" s="1048">
        <v>1</v>
      </c>
      <c r="CB380" s="1048">
        <v>7</v>
      </c>
      <c r="CZ380" s="1019">
        <v>0</v>
      </c>
    </row>
    <row r="381" spans="1:104">
      <c r="A381" s="1049"/>
      <c r="B381" s="1050"/>
      <c r="C381" s="1193" t="s">
        <v>1795</v>
      </c>
      <c r="D381" s="1194"/>
      <c r="E381" s="1051">
        <v>3.98</v>
      </c>
      <c r="F381" s="1052"/>
      <c r="G381" s="1053"/>
      <c r="M381" s="1054" t="s">
        <v>1795</v>
      </c>
      <c r="O381" s="1041"/>
    </row>
    <row r="382" spans="1:104" ht="22.5">
      <c r="A382" s="1042">
        <v>67</v>
      </c>
      <c r="B382" s="1043" t="s">
        <v>1796</v>
      </c>
      <c r="C382" s="1044" t="s">
        <v>1797</v>
      </c>
      <c r="D382" s="1045" t="s">
        <v>853</v>
      </c>
      <c r="E382" s="1046">
        <v>675.23</v>
      </c>
      <c r="F382" s="1095">
        <v>0</v>
      </c>
      <c r="G382" s="1047">
        <f>E382*F382</f>
        <v>0</v>
      </c>
      <c r="O382" s="1041">
        <v>2</v>
      </c>
      <c r="AA382" s="1019">
        <v>1</v>
      </c>
      <c r="AB382" s="1019">
        <v>0</v>
      </c>
      <c r="AC382" s="1019">
        <v>0</v>
      </c>
      <c r="AZ382" s="1019">
        <v>2</v>
      </c>
      <c r="BA382" s="1019">
        <f>IF(AZ382=1,G382,0)</f>
        <v>0</v>
      </c>
      <c r="BB382" s="1019">
        <f>IF(AZ382=2,G382,0)</f>
        <v>0</v>
      </c>
      <c r="BC382" s="1019">
        <f>IF(AZ382=3,G382,0)</f>
        <v>0</v>
      </c>
      <c r="BD382" s="1019">
        <f>IF(AZ382=4,G382,0)</f>
        <v>0</v>
      </c>
      <c r="BE382" s="1019">
        <f>IF(AZ382=5,G382,0)</f>
        <v>0</v>
      </c>
      <c r="CA382" s="1048">
        <v>1</v>
      </c>
      <c r="CB382" s="1048">
        <v>0</v>
      </c>
      <c r="CZ382" s="1019">
        <v>1.6000000000000001E-4</v>
      </c>
    </row>
    <row r="383" spans="1:104" ht="22.5">
      <c r="A383" s="1049"/>
      <c r="B383" s="1050"/>
      <c r="C383" s="1193" t="s">
        <v>1751</v>
      </c>
      <c r="D383" s="1194"/>
      <c r="E383" s="1051">
        <v>138.30000000000001</v>
      </c>
      <c r="F383" s="1052"/>
      <c r="G383" s="1053"/>
      <c r="M383" s="1054" t="s">
        <v>1751</v>
      </c>
      <c r="O383" s="1041"/>
    </row>
    <row r="384" spans="1:104" ht="22.5">
      <c r="A384" s="1049"/>
      <c r="B384" s="1050"/>
      <c r="C384" s="1193" t="s">
        <v>1752</v>
      </c>
      <c r="D384" s="1194"/>
      <c r="E384" s="1051">
        <v>86.18</v>
      </c>
      <c r="F384" s="1052"/>
      <c r="G384" s="1053"/>
      <c r="M384" s="1054" t="s">
        <v>1752</v>
      </c>
      <c r="O384" s="1041"/>
    </row>
    <row r="385" spans="1:104" ht="22.5">
      <c r="A385" s="1049"/>
      <c r="B385" s="1050"/>
      <c r="C385" s="1193" t="s">
        <v>1753</v>
      </c>
      <c r="D385" s="1194"/>
      <c r="E385" s="1051">
        <v>106.29</v>
      </c>
      <c r="F385" s="1052"/>
      <c r="G385" s="1053"/>
      <c r="M385" s="1054" t="s">
        <v>1753</v>
      </c>
      <c r="O385" s="1041"/>
    </row>
    <row r="386" spans="1:104" ht="22.5">
      <c r="A386" s="1049"/>
      <c r="B386" s="1050"/>
      <c r="C386" s="1193" t="s">
        <v>1754</v>
      </c>
      <c r="D386" s="1194"/>
      <c r="E386" s="1051">
        <v>92.4</v>
      </c>
      <c r="F386" s="1052"/>
      <c r="G386" s="1053"/>
      <c r="M386" s="1054" t="s">
        <v>1754</v>
      </c>
      <c r="O386" s="1041"/>
    </row>
    <row r="387" spans="1:104" ht="22.5">
      <c r="A387" s="1049"/>
      <c r="B387" s="1050"/>
      <c r="C387" s="1193" t="s">
        <v>1755</v>
      </c>
      <c r="D387" s="1194"/>
      <c r="E387" s="1051">
        <v>103.64</v>
      </c>
      <c r="F387" s="1052"/>
      <c r="G387" s="1053"/>
      <c r="M387" s="1054" t="s">
        <v>1755</v>
      </c>
      <c r="O387" s="1041"/>
    </row>
    <row r="388" spans="1:104">
      <c r="A388" s="1049"/>
      <c r="B388" s="1050"/>
      <c r="C388" s="1193" t="s">
        <v>1756</v>
      </c>
      <c r="D388" s="1194"/>
      <c r="E388" s="1051">
        <v>77.92</v>
      </c>
      <c r="F388" s="1052"/>
      <c r="G388" s="1053"/>
      <c r="M388" s="1054" t="s">
        <v>1756</v>
      </c>
      <c r="O388" s="1041"/>
    </row>
    <row r="389" spans="1:104">
      <c r="A389" s="1049"/>
      <c r="B389" s="1050"/>
      <c r="C389" s="1193" t="s">
        <v>1757</v>
      </c>
      <c r="D389" s="1194"/>
      <c r="E389" s="1051">
        <v>70.5</v>
      </c>
      <c r="F389" s="1052"/>
      <c r="G389" s="1053"/>
      <c r="M389" s="1054" t="s">
        <v>1757</v>
      </c>
      <c r="O389" s="1041"/>
    </row>
    <row r="390" spans="1:104">
      <c r="A390" s="1055"/>
      <c r="B390" s="1056" t="s">
        <v>669</v>
      </c>
      <c r="C390" s="1057" t="str">
        <f>CONCATENATE(B374," ",C374)</f>
        <v>762 Konstrukce tesařské</v>
      </c>
      <c r="D390" s="1058"/>
      <c r="E390" s="1059"/>
      <c r="F390" s="1060"/>
      <c r="G390" s="1061">
        <f>SUM(G374:G389)</f>
        <v>0</v>
      </c>
      <c r="O390" s="1041">
        <v>4</v>
      </c>
      <c r="BA390" s="1062">
        <f>SUM(BA374:BA389)</f>
        <v>0</v>
      </c>
      <c r="BB390" s="1062">
        <f>SUM(BB374:BB389)</f>
        <v>0</v>
      </c>
      <c r="BC390" s="1062">
        <f>SUM(BC374:BC389)</f>
        <v>0</v>
      </c>
      <c r="BD390" s="1062">
        <f>SUM(BD374:BD389)</f>
        <v>0</v>
      </c>
      <c r="BE390" s="1062">
        <f>SUM(BE374:BE389)</f>
        <v>0</v>
      </c>
    </row>
    <row r="391" spans="1:104">
      <c r="A391" s="1034" t="s">
        <v>110</v>
      </c>
      <c r="B391" s="1035" t="s">
        <v>1798</v>
      </c>
      <c r="C391" s="1036" t="s">
        <v>1799</v>
      </c>
      <c r="D391" s="1037"/>
      <c r="E391" s="1038"/>
      <c r="F391" s="1038"/>
      <c r="G391" s="1039"/>
      <c r="H391" s="1040"/>
      <c r="I391" s="1040"/>
      <c r="O391" s="1041">
        <v>1</v>
      </c>
    </row>
    <row r="392" spans="1:104">
      <c r="A392" s="1042">
        <v>68</v>
      </c>
      <c r="B392" s="1043" t="s">
        <v>1800</v>
      </c>
      <c r="C392" s="1044" t="s">
        <v>1801</v>
      </c>
      <c r="D392" s="1045" t="s">
        <v>853</v>
      </c>
      <c r="E392" s="1046">
        <v>118.74</v>
      </c>
      <c r="F392" s="1095">
        <v>0</v>
      </c>
      <c r="G392" s="1047">
        <f>E392*F392</f>
        <v>0</v>
      </c>
      <c r="O392" s="1041">
        <v>2</v>
      </c>
      <c r="AA392" s="1019">
        <v>1</v>
      </c>
      <c r="AB392" s="1019">
        <v>7</v>
      </c>
      <c r="AC392" s="1019">
        <v>7</v>
      </c>
      <c r="AZ392" s="1019">
        <v>2</v>
      </c>
      <c r="BA392" s="1019">
        <f>IF(AZ392=1,G392,0)</f>
        <v>0</v>
      </c>
      <c r="BB392" s="1019">
        <f>IF(AZ392=2,G392,0)</f>
        <v>0</v>
      </c>
      <c r="BC392" s="1019">
        <f>IF(AZ392=3,G392,0)</f>
        <v>0</v>
      </c>
      <c r="BD392" s="1019">
        <f>IF(AZ392=4,G392,0)</f>
        <v>0</v>
      </c>
      <c r="BE392" s="1019">
        <f>IF(AZ392=5,G392,0)</f>
        <v>0</v>
      </c>
      <c r="CA392" s="1048">
        <v>1</v>
      </c>
      <c r="CB392" s="1048">
        <v>7</v>
      </c>
      <c r="CZ392" s="1019">
        <v>4.0000000000000003E-5</v>
      </c>
    </row>
    <row r="393" spans="1:104">
      <c r="A393" s="1049"/>
      <c r="B393" s="1050"/>
      <c r="C393" s="1193" t="s">
        <v>1802</v>
      </c>
      <c r="D393" s="1194"/>
      <c r="E393" s="1051">
        <v>118.74</v>
      </c>
      <c r="F393" s="1052"/>
      <c r="G393" s="1053"/>
      <c r="M393" s="1054" t="s">
        <v>1802</v>
      </c>
      <c r="O393" s="1041"/>
    </row>
    <row r="394" spans="1:104">
      <c r="A394" s="1042">
        <v>69</v>
      </c>
      <c r="B394" s="1043" t="s">
        <v>1803</v>
      </c>
      <c r="C394" s="1044" t="s">
        <v>1804</v>
      </c>
      <c r="D394" s="1045" t="s">
        <v>853</v>
      </c>
      <c r="E394" s="1046">
        <v>130.614</v>
      </c>
      <c r="F394" s="1095">
        <v>0</v>
      </c>
      <c r="G394" s="1047">
        <f>E394*F394</f>
        <v>0</v>
      </c>
      <c r="O394" s="1041">
        <v>2</v>
      </c>
      <c r="AA394" s="1019">
        <v>3</v>
      </c>
      <c r="AB394" s="1019">
        <v>7</v>
      </c>
      <c r="AC394" s="1019" t="s">
        <v>1803</v>
      </c>
      <c r="AZ394" s="1019">
        <v>2</v>
      </c>
      <c r="BA394" s="1019">
        <f>IF(AZ394=1,G394,0)</f>
        <v>0</v>
      </c>
      <c r="BB394" s="1019">
        <f>IF(AZ394=2,G394,0)</f>
        <v>0</v>
      </c>
      <c r="BC394" s="1019">
        <f>IF(AZ394=3,G394,0)</f>
        <v>0</v>
      </c>
      <c r="BD394" s="1019">
        <f>IF(AZ394=4,G394,0)</f>
        <v>0</v>
      </c>
      <c r="BE394" s="1019">
        <f>IF(AZ394=5,G394,0)</f>
        <v>0</v>
      </c>
      <c r="CA394" s="1048">
        <v>3</v>
      </c>
      <c r="CB394" s="1048">
        <v>7</v>
      </c>
      <c r="CZ394" s="1019">
        <v>7.9000000000000008E-3</v>
      </c>
    </row>
    <row r="395" spans="1:104">
      <c r="A395" s="1049"/>
      <c r="B395" s="1050"/>
      <c r="C395" s="1193" t="s">
        <v>1805</v>
      </c>
      <c r="D395" s="1194"/>
      <c r="E395" s="1051">
        <v>130.614</v>
      </c>
      <c r="F395" s="1052"/>
      <c r="G395" s="1053"/>
      <c r="M395" s="1054" t="s">
        <v>1805</v>
      </c>
      <c r="O395" s="1041"/>
    </row>
    <row r="396" spans="1:104">
      <c r="A396" s="1042">
        <v>70</v>
      </c>
      <c r="B396" s="1043" t="s">
        <v>1806</v>
      </c>
      <c r="C396" s="1044" t="s">
        <v>1807</v>
      </c>
      <c r="D396" s="1045" t="s">
        <v>1335</v>
      </c>
      <c r="E396" s="1046">
        <v>1.0366002000000001</v>
      </c>
      <c r="F396" s="1095">
        <v>0</v>
      </c>
      <c r="G396" s="1047">
        <f>E396*F396</f>
        <v>0</v>
      </c>
      <c r="O396" s="1041">
        <v>2</v>
      </c>
      <c r="AA396" s="1019">
        <v>7</v>
      </c>
      <c r="AB396" s="1019">
        <v>1001</v>
      </c>
      <c r="AC396" s="1019">
        <v>5</v>
      </c>
      <c r="AZ396" s="1019">
        <v>2</v>
      </c>
      <c r="BA396" s="1019">
        <f>IF(AZ396=1,G396,0)</f>
        <v>0</v>
      </c>
      <c r="BB396" s="1019">
        <f>IF(AZ396=2,G396,0)</f>
        <v>0</v>
      </c>
      <c r="BC396" s="1019">
        <f>IF(AZ396=3,G396,0)</f>
        <v>0</v>
      </c>
      <c r="BD396" s="1019">
        <f>IF(AZ396=4,G396,0)</f>
        <v>0</v>
      </c>
      <c r="BE396" s="1019">
        <f>IF(AZ396=5,G396,0)</f>
        <v>0</v>
      </c>
      <c r="CA396" s="1048">
        <v>7</v>
      </c>
      <c r="CB396" s="1048">
        <v>1001</v>
      </c>
      <c r="CZ396" s="1019">
        <v>0</v>
      </c>
    </row>
    <row r="397" spans="1:104">
      <c r="A397" s="1055"/>
      <c r="B397" s="1056" t="s">
        <v>669</v>
      </c>
      <c r="C397" s="1057" t="str">
        <f>CONCATENATE(B391," ",C391)</f>
        <v>763 Dřevostavby</v>
      </c>
      <c r="D397" s="1058"/>
      <c r="E397" s="1059"/>
      <c r="F397" s="1060"/>
      <c r="G397" s="1061">
        <f>SUM(G391:G396)</f>
        <v>0</v>
      </c>
      <c r="O397" s="1041">
        <v>4</v>
      </c>
      <c r="BA397" s="1062">
        <f>SUM(BA391:BA396)</f>
        <v>0</v>
      </c>
      <c r="BB397" s="1062">
        <f>SUM(BB391:BB396)</f>
        <v>0</v>
      </c>
      <c r="BC397" s="1062">
        <f>SUM(BC391:BC396)</f>
        <v>0</v>
      </c>
      <c r="BD397" s="1062">
        <f>SUM(BD391:BD396)</f>
        <v>0</v>
      </c>
      <c r="BE397" s="1062">
        <f>SUM(BE391:BE396)</f>
        <v>0</v>
      </c>
    </row>
    <row r="398" spans="1:104">
      <c r="A398" s="1034" t="s">
        <v>110</v>
      </c>
      <c r="B398" s="1035" t="s">
        <v>1808</v>
      </c>
      <c r="C398" s="1036" t="s">
        <v>1809</v>
      </c>
      <c r="D398" s="1037"/>
      <c r="E398" s="1038"/>
      <c r="F398" s="1038"/>
      <c r="G398" s="1039"/>
      <c r="H398" s="1040"/>
      <c r="I398" s="1040"/>
      <c r="O398" s="1041">
        <v>1</v>
      </c>
    </row>
    <row r="399" spans="1:104">
      <c r="A399" s="1042">
        <v>71</v>
      </c>
      <c r="B399" s="1043" t="s">
        <v>1810</v>
      </c>
      <c r="C399" s="1044" t="s">
        <v>1811</v>
      </c>
      <c r="D399" s="1045" t="s">
        <v>136</v>
      </c>
      <c r="E399" s="1046">
        <v>306.55500000000001</v>
      </c>
      <c r="F399" s="1095">
        <v>0</v>
      </c>
      <c r="G399" s="1047">
        <f>E399*F399</f>
        <v>0</v>
      </c>
      <c r="O399" s="1041">
        <v>2</v>
      </c>
      <c r="AA399" s="1019">
        <v>1</v>
      </c>
      <c r="AB399" s="1019">
        <v>7</v>
      </c>
      <c r="AC399" s="1019">
        <v>7</v>
      </c>
      <c r="AZ399" s="1019">
        <v>2</v>
      </c>
      <c r="BA399" s="1019">
        <f>IF(AZ399=1,G399,0)</f>
        <v>0</v>
      </c>
      <c r="BB399" s="1019">
        <f>IF(AZ399=2,G399,0)</f>
        <v>0</v>
      </c>
      <c r="BC399" s="1019">
        <f>IF(AZ399=3,G399,0)</f>
        <v>0</v>
      </c>
      <c r="BD399" s="1019">
        <f>IF(AZ399=4,G399,0)</f>
        <v>0</v>
      </c>
      <c r="BE399" s="1019">
        <f>IF(AZ399=5,G399,0)</f>
        <v>0</v>
      </c>
      <c r="CA399" s="1048">
        <v>1</v>
      </c>
      <c r="CB399" s="1048">
        <v>7</v>
      </c>
      <c r="CZ399" s="1019">
        <v>0</v>
      </c>
    </row>
    <row r="400" spans="1:104">
      <c r="A400" s="1049"/>
      <c r="B400" s="1050"/>
      <c r="C400" s="1193" t="s">
        <v>1812</v>
      </c>
      <c r="D400" s="1194"/>
      <c r="E400" s="1051">
        <v>42</v>
      </c>
      <c r="F400" s="1052"/>
      <c r="G400" s="1053"/>
      <c r="M400" s="1054" t="s">
        <v>1812</v>
      </c>
      <c r="O400" s="1041"/>
    </row>
    <row r="401" spans="1:104">
      <c r="A401" s="1049"/>
      <c r="B401" s="1050"/>
      <c r="C401" s="1193" t="s">
        <v>1813</v>
      </c>
      <c r="D401" s="1194"/>
      <c r="E401" s="1051">
        <v>50.314999999999998</v>
      </c>
      <c r="F401" s="1052"/>
      <c r="G401" s="1053"/>
      <c r="M401" s="1054" t="s">
        <v>1813</v>
      </c>
      <c r="O401" s="1041"/>
    </row>
    <row r="402" spans="1:104">
      <c r="A402" s="1049"/>
      <c r="B402" s="1050"/>
      <c r="C402" s="1193" t="s">
        <v>1814</v>
      </c>
      <c r="D402" s="1194"/>
      <c r="E402" s="1051">
        <v>120.5</v>
      </c>
      <c r="F402" s="1052"/>
      <c r="G402" s="1053"/>
      <c r="M402" s="1054" t="s">
        <v>1814</v>
      </c>
      <c r="O402" s="1041"/>
    </row>
    <row r="403" spans="1:104">
      <c r="A403" s="1049"/>
      <c r="B403" s="1050"/>
      <c r="C403" s="1193" t="s">
        <v>1815</v>
      </c>
      <c r="D403" s="1194"/>
      <c r="E403" s="1051">
        <v>51.92</v>
      </c>
      <c r="F403" s="1052"/>
      <c r="G403" s="1053"/>
      <c r="M403" s="1054" t="s">
        <v>1815</v>
      </c>
      <c r="O403" s="1041"/>
    </row>
    <row r="404" spans="1:104">
      <c r="A404" s="1049"/>
      <c r="B404" s="1050"/>
      <c r="C404" s="1193" t="s">
        <v>1816</v>
      </c>
      <c r="D404" s="1194"/>
      <c r="E404" s="1051">
        <v>41.82</v>
      </c>
      <c r="F404" s="1052"/>
      <c r="G404" s="1053"/>
      <c r="M404" s="1054" t="s">
        <v>1816</v>
      </c>
      <c r="O404" s="1041"/>
    </row>
    <row r="405" spans="1:104" ht="22.5">
      <c r="A405" s="1042">
        <v>72</v>
      </c>
      <c r="B405" s="1043" t="s">
        <v>1817</v>
      </c>
      <c r="C405" s="1044" t="s">
        <v>1818</v>
      </c>
      <c r="D405" s="1045" t="s">
        <v>136</v>
      </c>
      <c r="E405" s="1046">
        <v>230.9</v>
      </c>
      <c r="F405" s="1095">
        <v>0</v>
      </c>
      <c r="G405" s="1047">
        <f>E405*F405</f>
        <v>0</v>
      </c>
      <c r="O405" s="1041">
        <v>2</v>
      </c>
      <c r="AA405" s="1019">
        <v>1</v>
      </c>
      <c r="AB405" s="1019">
        <v>0</v>
      </c>
      <c r="AC405" s="1019">
        <v>0</v>
      </c>
      <c r="AZ405" s="1019">
        <v>2</v>
      </c>
      <c r="BA405" s="1019">
        <f>IF(AZ405=1,G405,0)</f>
        <v>0</v>
      </c>
      <c r="BB405" s="1019">
        <f>IF(AZ405=2,G405,0)</f>
        <v>0</v>
      </c>
      <c r="BC405" s="1019">
        <f>IF(AZ405=3,G405,0)</f>
        <v>0</v>
      </c>
      <c r="BD405" s="1019">
        <f>IF(AZ405=4,G405,0)</f>
        <v>0</v>
      </c>
      <c r="BE405" s="1019">
        <f>IF(AZ405=5,G405,0)</f>
        <v>0</v>
      </c>
      <c r="CA405" s="1048">
        <v>1</v>
      </c>
      <c r="CB405" s="1048">
        <v>0</v>
      </c>
      <c r="CZ405" s="1019">
        <v>0</v>
      </c>
    </row>
    <row r="406" spans="1:104">
      <c r="A406" s="1049"/>
      <c r="B406" s="1050"/>
      <c r="C406" s="1193" t="s">
        <v>1819</v>
      </c>
      <c r="D406" s="1194"/>
      <c r="E406" s="1051">
        <v>9.3000000000000007</v>
      </c>
      <c r="F406" s="1052"/>
      <c r="G406" s="1053"/>
      <c r="M406" s="1054" t="s">
        <v>1819</v>
      </c>
      <c r="O406" s="1041"/>
    </row>
    <row r="407" spans="1:104">
      <c r="A407" s="1049"/>
      <c r="B407" s="1050"/>
      <c r="C407" s="1193" t="s">
        <v>1820</v>
      </c>
      <c r="D407" s="1194"/>
      <c r="E407" s="1051">
        <v>26.8</v>
      </c>
      <c r="F407" s="1052"/>
      <c r="G407" s="1053"/>
      <c r="M407" s="1054" t="s">
        <v>1820</v>
      </c>
      <c r="O407" s="1041"/>
    </row>
    <row r="408" spans="1:104" ht="22.5">
      <c r="A408" s="1049"/>
      <c r="B408" s="1050"/>
      <c r="C408" s="1193" t="s">
        <v>1821</v>
      </c>
      <c r="D408" s="1194"/>
      <c r="E408" s="1051">
        <v>74.3</v>
      </c>
      <c r="F408" s="1052"/>
      <c r="G408" s="1053"/>
      <c r="M408" s="1054" t="s">
        <v>1821</v>
      </c>
      <c r="O408" s="1041"/>
    </row>
    <row r="409" spans="1:104">
      <c r="A409" s="1049"/>
      <c r="B409" s="1050"/>
      <c r="C409" s="1193" t="s">
        <v>1814</v>
      </c>
      <c r="D409" s="1194"/>
      <c r="E409" s="1051">
        <v>120.5</v>
      </c>
      <c r="F409" s="1052"/>
      <c r="G409" s="1053"/>
      <c r="M409" s="1054" t="s">
        <v>1814</v>
      </c>
      <c r="O409" s="1041"/>
    </row>
    <row r="410" spans="1:104">
      <c r="A410" s="1042">
        <v>73</v>
      </c>
      <c r="B410" s="1043" t="s">
        <v>1822</v>
      </c>
      <c r="C410" s="1044" t="s">
        <v>1823</v>
      </c>
      <c r="D410" s="1045" t="s">
        <v>466</v>
      </c>
      <c r="E410" s="1046">
        <v>1</v>
      </c>
      <c r="F410" s="1095">
        <v>0</v>
      </c>
      <c r="G410" s="1047">
        <f>E410*F410</f>
        <v>0</v>
      </c>
      <c r="O410" s="1041">
        <v>2</v>
      </c>
      <c r="AA410" s="1019">
        <v>1</v>
      </c>
      <c r="AB410" s="1019">
        <v>7</v>
      </c>
      <c r="AC410" s="1019">
        <v>7</v>
      </c>
      <c r="AZ410" s="1019">
        <v>2</v>
      </c>
      <c r="BA410" s="1019">
        <f>IF(AZ410=1,G410,0)</f>
        <v>0</v>
      </c>
      <c r="BB410" s="1019">
        <f>IF(AZ410=2,G410,0)</f>
        <v>0</v>
      </c>
      <c r="BC410" s="1019">
        <f>IF(AZ410=3,G410,0)</f>
        <v>0</v>
      </c>
      <c r="BD410" s="1019">
        <f>IF(AZ410=4,G410,0)</f>
        <v>0</v>
      </c>
      <c r="BE410" s="1019">
        <f>IF(AZ410=5,G410,0)</f>
        <v>0</v>
      </c>
      <c r="CA410" s="1048">
        <v>1</v>
      </c>
      <c r="CB410" s="1048">
        <v>7</v>
      </c>
      <c r="CZ410" s="1019">
        <v>0</v>
      </c>
    </row>
    <row r="411" spans="1:104" ht="22.5">
      <c r="A411" s="1042">
        <v>74</v>
      </c>
      <c r="B411" s="1043" t="s">
        <v>1824</v>
      </c>
      <c r="C411" s="1044" t="s">
        <v>1825</v>
      </c>
      <c r="D411" s="1045" t="s">
        <v>136</v>
      </c>
      <c r="E411" s="1046">
        <v>205</v>
      </c>
      <c r="F411" s="1095">
        <v>0</v>
      </c>
      <c r="G411" s="1047">
        <f>E411*F411</f>
        <v>0</v>
      </c>
      <c r="O411" s="1041">
        <v>2</v>
      </c>
      <c r="AA411" s="1019">
        <v>1</v>
      </c>
      <c r="AB411" s="1019">
        <v>7</v>
      </c>
      <c r="AC411" s="1019">
        <v>7</v>
      </c>
      <c r="AZ411" s="1019">
        <v>2</v>
      </c>
      <c r="BA411" s="1019">
        <f>IF(AZ411=1,G411,0)</f>
        <v>0</v>
      </c>
      <c r="BB411" s="1019">
        <f>IF(AZ411=2,G411,0)</f>
        <v>0</v>
      </c>
      <c r="BC411" s="1019">
        <f>IF(AZ411=3,G411,0)</f>
        <v>0</v>
      </c>
      <c r="BD411" s="1019">
        <f>IF(AZ411=4,G411,0)</f>
        <v>0</v>
      </c>
      <c r="BE411" s="1019">
        <f>IF(AZ411=5,G411,0)</f>
        <v>0</v>
      </c>
      <c r="CA411" s="1048">
        <v>1</v>
      </c>
      <c r="CB411" s="1048">
        <v>7</v>
      </c>
      <c r="CZ411" s="1019">
        <v>0</v>
      </c>
    </row>
    <row r="412" spans="1:104">
      <c r="A412" s="1055"/>
      <c r="B412" s="1056" t="s">
        <v>669</v>
      </c>
      <c r="C412" s="1057" t="str">
        <f>CONCATENATE(B398," ",C398)</f>
        <v>764 Konstrukce klempířské</v>
      </c>
      <c r="D412" s="1058"/>
      <c r="E412" s="1059"/>
      <c r="F412" s="1060"/>
      <c r="G412" s="1061">
        <f>SUM(G398:G411)</f>
        <v>0</v>
      </c>
      <c r="O412" s="1041">
        <v>4</v>
      </c>
      <c r="BA412" s="1062">
        <f>SUM(BA398:BA411)</f>
        <v>0</v>
      </c>
      <c r="BB412" s="1062">
        <f>SUM(BB398:BB411)</f>
        <v>0</v>
      </c>
      <c r="BC412" s="1062">
        <f>SUM(BC398:BC411)</f>
        <v>0</v>
      </c>
      <c r="BD412" s="1062">
        <f>SUM(BD398:BD411)</f>
        <v>0</v>
      </c>
      <c r="BE412" s="1062">
        <f>SUM(BE398:BE411)</f>
        <v>0</v>
      </c>
    </row>
    <row r="413" spans="1:104">
      <c r="A413" s="1034" t="s">
        <v>110</v>
      </c>
      <c r="B413" s="1035" t="s">
        <v>1826</v>
      </c>
      <c r="C413" s="1036" t="s">
        <v>1827</v>
      </c>
      <c r="D413" s="1037"/>
      <c r="E413" s="1038"/>
      <c r="F413" s="1038"/>
      <c r="G413" s="1039"/>
      <c r="H413" s="1040"/>
      <c r="I413" s="1040"/>
      <c r="O413" s="1041">
        <v>1</v>
      </c>
    </row>
    <row r="414" spans="1:104">
      <c r="A414" s="1042">
        <v>75</v>
      </c>
      <c r="B414" s="1043" t="s">
        <v>1828</v>
      </c>
      <c r="C414" s="1044" t="s">
        <v>1829</v>
      </c>
      <c r="D414" s="1045" t="s">
        <v>853</v>
      </c>
      <c r="E414" s="1046">
        <v>14.16</v>
      </c>
      <c r="F414" s="1095">
        <v>0</v>
      </c>
      <c r="G414" s="1047">
        <f>E414*F414</f>
        <v>0</v>
      </c>
      <c r="O414" s="1041">
        <v>2</v>
      </c>
      <c r="AA414" s="1019">
        <v>1</v>
      </c>
      <c r="AB414" s="1019">
        <v>7</v>
      </c>
      <c r="AC414" s="1019">
        <v>7</v>
      </c>
      <c r="AZ414" s="1019">
        <v>2</v>
      </c>
      <c r="BA414" s="1019">
        <f>IF(AZ414=1,G414,0)</f>
        <v>0</v>
      </c>
      <c r="BB414" s="1019">
        <f>IF(AZ414=2,G414,0)</f>
        <v>0</v>
      </c>
      <c r="BC414" s="1019">
        <f>IF(AZ414=3,G414,0)</f>
        <v>0</v>
      </c>
      <c r="BD414" s="1019">
        <f>IF(AZ414=4,G414,0)</f>
        <v>0</v>
      </c>
      <c r="BE414" s="1019">
        <f>IF(AZ414=5,G414,0)</f>
        <v>0</v>
      </c>
      <c r="CA414" s="1048">
        <v>1</v>
      </c>
      <c r="CB414" s="1048">
        <v>7</v>
      </c>
      <c r="CZ414" s="1019">
        <v>0</v>
      </c>
    </row>
    <row r="415" spans="1:104">
      <c r="A415" s="1049"/>
      <c r="B415" s="1050"/>
      <c r="C415" s="1193" t="s">
        <v>1830</v>
      </c>
      <c r="D415" s="1194"/>
      <c r="E415" s="1051">
        <v>14.16</v>
      </c>
      <c r="F415" s="1052"/>
      <c r="G415" s="1053"/>
      <c r="M415" s="1054" t="s">
        <v>1830</v>
      </c>
      <c r="O415" s="1041"/>
    </row>
    <row r="416" spans="1:104">
      <c r="A416" s="1042">
        <v>76</v>
      </c>
      <c r="B416" s="1043" t="s">
        <v>1831</v>
      </c>
      <c r="C416" s="1044" t="s">
        <v>1832</v>
      </c>
      <c r="D416" s="1045" t="s">
        <v>114</v>
      </c>
      <c r="E416" s="1046">
        <v>3</v>
      </c>
      <c r="F416" s="1095">
        <v>0</v>
      </c>
      <c r="G416" s="1047">
        <f>E416*F416</f>
        <v>0</v>
      </c>
      <c r="O416" s="1041">
        <v>2</v>
      </c>
      <c r="AA416" s="1019">
        <v>1</v>
      </c>
      <c r="AB416" s="1019">
        <v>7</v>
      </c>
      <c r="AC416" s="1019">
        <v>7</v>
      </c>
      <c r="AZ416" s="1019">
        <v>2</v>
      </c>
      <c r="BA416" s="1019">
        <f>IF(AZ416=1,G416,0)</f>
        <v>0</v>
      </c>
      <c r="BB416" s="1019">
        <f>IF(AZ416=2,G416,0)</f>
        <v>0</v>
      </c>
      <c r="BC416" s="1019">
        <f>IF(AZ416=3,G416,0)</f>
        <v>0</v>
      </c>
      <c r="BD416" s="1019">
        <f>IF(AZ416=4,G416,0)</f>
        <v>0</v>
      </c>
      <c r="BE416" s="1019">
        <f>IF(AZ416=5,G416,0)</f>
        <v>0</v>
      </c>
      <c r="CA416" s="1048">
        <v>1</v>
      </c>
      <c r="CB416" s="1048">
        <v>7</v>
      </c>
      <c r="CZ416" s="1019">
        <v>0</v>
      </c>
    </row>
    <row r="417" spans="1:104">
      <c r="A417" s="1049"/>
      <c r="B417" s="1050"/>
      <c r="C417" s="1193" t="s">
        <v>1833</v>
      </c>
      <c r="D417" s="1194"/>
      <c r="E417" s="1051">
        <v>3</v>
      </c>
      <c r="F417" s="1052"/>
      <c r="G417" s="1053"/>
      <c r="M417" s="1054" t="s">
        <v>1833</v>
      </c>
      <c r="O417" s="1041"/>
    </row>
    <row r="418" spans="1:104">
      <c r="A418" s="1042">
        <v>77</v>
      </c>
      <c r="B418" s="1043" t="s">
        <v>1834</v>
      </c>
      <c r="C418" s="1044" t="s">
        <v>1835</v>
      </c>
      <c r="D418" s="1045" t="s">
        <v>114</v>
      </c>
      <c r="E418" s="1046">
        <v>4</v>
      </c>
      <c r="F418" s="1095">
        <v>0</v>
      </c>
      <c r="G418" s="1047">
        <f>E418*F418</f>
        <v>0</v>
      </c>
      <c r="O418" s="1041">
        <v>2</v>
      </c>
      <c r="AA418" s="1019">
        <v>1</v>
      </c>
      <c r="AB418" s="1019">
        <v>7</v>
      </c>
      <c r="AC418" s="1019">
        <v>7</v>
      </c>
      <c r="AZ418" s="1019">
        <v>2</v>
      </c>
      <c r="BA418" s="1019">
        <f>IF(AZ418=1,G418,0)</f>
        <v>0</v>
      </c>
      <c r="BB418" s="1019">
        <f>IF(AZ418=2,G418,0)</f>
        <v>0</v>
      </c>
      <c r="BC418" s="1019">
        <f>IF(AZ418=3,G418,0)</f>
        <v>0</v>
      </c>
      <c r="BD418" s="1019">
        <f>IF(AZ418=4,G418,0)</f>
        <v>0</v>
      </c>
      <c r="BE418" s="1019">
        <f>IF(AZ418=5,G418,0)</f>
        <v>0</v>
      </c>
      <c r="CA418" s="1048">
        <v>1</v>
      </c>
      <c r="CB418" s="1048">
        <v>7</v>
      </c>
      <c r="CZ418" s="1019">
        <v>0</v>
      </c>
    </row>
    <row r="419" spans="1:104">
      <c r="A419" s="1055"/>
      <c r="B419" s="1056" t="s">
        <v>669</v>
      </c>
      <c r="C419" s="1057" t="str">
        <f>CONCATENATE(B413," ",C413)</f>
        <v>766 Konstrukce truhlářské</v>
      </c>
      <c r="D419" s="1058"/>
      <c r="E419" s="1059"/>
      <c r="F419" s="1060"/>
      <c r="G419" s="1061">
        <f>SUM(G413:G418)</f>
        <v>0</v>
      </c>
      <c r="O419" s="1041">
        <v>4</v>
      </c>
      <c r="BA419" s="1062">
        <f>SUM(BA413:BA418)</f>
        <v>0</v>
      </c>
      <c r="BB419" s="1062">
        <f>SUM(BB413:BB418)</f>
        <v>0</v>
      </c>
      <c r="BC419" s="1062">
        <f>SUM(BC413:BC418)</f>
        <v>0</v>
      </c>
      <c r="BD419" s="1062">
        <f>SUM(BD413:BD418)</f>
        <v>0</v>
      </c>
      <c r="BE419" s="1062">
        <f>SUM(BE413:BE418)</f>
        <v>0</v>
      </c>
    </row>
    <row r="420" spans="1:104">
      <c r="A420" s="1034" t="s">
        <v>110</v>
      </c>
      <c r="B420" s="1035" t="s">
        <v>952</v>
      </c>
      <c r="C420" s="1036" t="s">
        <v>953</v>
      </c>
      <c r="D420" s="1037"/>
      <c r="E420" s="1038"/>
      <c r="F420" s="1038"/>
      <c r="G420" s="1039"/>
      <c r="H420" s="1040"/>
      <c r="I420" s="1040"/>
      <c r="O420" s="1041">
        <v>1</v>
      </c>
    </row>
    <row r="421" spans="1:104">
      <c r="A421" s="1042">
        <v>78</v>
      </c>
      <c r="B421" s="1043" t="s">
        <v>1836</v>
      </c>
      <c r="C421" s="1044" t="s">
        <v>1837</v>
      </c>
      <c r="D421" s="1045" t="s">
        <v>853</v>
      </c>
      <c r="E421" s="1046">
        <v>50.35</v>
      </c>
      <c r="F421" s="1095">
        <v>0</v>
      </c>
      <c r="G421" s="1047">
        <f>E421*F421</f>
        <v>0</v>
      </c>
      <c r="O421" s="1041">
        <v>2</v>
      </c>
      <c r="AA421" s="1019">
        <v>1</v>
      </c>
      <c r="AB421" s="1019">
        <v>0</v>
      </c>
      <c r="AC421" s="1019">
        <v>0</v>
      </c>
      <c r="AZ421" s="1019">
        <v>2</v>
      </c>
      <c r="BA421" s="1019">
        <f>IF(AZ421=1,G421,0)</f>
        <v>0</v>
      </c>
      <c r="BB421" s="1019">
        <f>IF(AZ421=2,G421,0)</f>
        <v>0</v>
      </c>
      <c r="BC421" s="1019">
        <f>IF(AZ421=3,G421,0)</f>
        <v>0</v>
      </c>
      <c r="BD421" s="1019">
        <f>IF(AZ421=4,G421,0)</f>
        <v>0</v>
      </c>
      <c r="BE421" s="1019">
        <f>IF(AZ421=5,G421,0)</f>
        <v>0</v>
      </c>
      <c r="CA421" s="1048">
        <v>1</v>
      </c>
      <c r="CB421" s="1048">
        <v>0</v>
      </c>
      <c r="CZ421" s="1019">
        <v>0</v>
      </c>
    </row>
    <row r="422" spans="1:104">
      <c r="A422" s="1049"/>
      <c r="B422" s="1050"/>
      <c r="C422" s="1193" t="s">
        <v>1838</v>
      </c>
      <c r="D422" s="1194"/>
      <c r="E422" s="1051">
        <v>9.6300000000000008</v>
      </c>
      <c r="F422" s="1052"/>
      <c r="G422" s="1053"/>
      <c r="M422" s="1054" t="s">
        <v>1838</v>
      </c>
      <c r="O422" s="1041"/>
    </row>
    <row r="423" spans="1:104">
      <c r="A423" s="1049"/>
      <c r="B423" s="1050"/>
      <c r="C423" s="1193" t="s">
        <v>1839</v>
      </c>
      <c r="D423" s="1194"/>
      <c r="E423" s="1051">
        <v>12.96</v>
      </c>
      <c r="F423" s="1052"/>
      <c r="G423" s="1053"/>
      <c r="M423" s="1054" t="s">
        <v>1839</v>
      </c>
      <c r="O423" s="1041"/>
    </row>
    <row r="424" spans="1:104">
      <c r="A424" s="1049"/>
      <c r="B424" s="1050"/>
      <c r="C424" s="1193" t="s">
        <v>1840</v>
      </c>
      <c r="D424" s="1194"/>
      <c r="E424" s="1051">
        <v>17.920000000000002</v>
      </c>
      <c r="F424" s="1052"/>
      <c r="G424" s="1053"/>
      <c r="M424" s="1054" t="s">
        <v>1840</v>
      </c>
      <c r="O424" s="1041"/>
    </row>
    <row r="425" spans="1:104">
      <c r="A425" s="1049"/>
      <c r="B425" s="1050"/>
      <c r="C425" s="1193" t="s">
        <v>1841</v>
      </c>
      <c r="D425" s="1194"/>
      <c r="E425" s="1051">
        <v>9.84</v>
      </c>
      <c r="F425" s="1052"/>
      <c r="G425" s="1053"/>
      <c r="M425" s="1054" t="s">
        <v>1841</v>
      </c>
      <c r="O425" s="1041"/>
    </row>
    <row r="426" spans="1:104">
      <c r="A426" s="1042">
        <v>79</v>
      </c>
      <c r="B426" s="1043" t="s">
        <v>1842</v>
      </c>
      <c r="C426" s="1044" t="s">
        <v>1843</v>
      </c>
      <c r="D426" s="1045" t="s">
        <v>136</v>
      </c>
      <c r="E426" s="1046">
        <v>3.6</v>
      </c>
      <c r="F426" s="1095">
        <v>0</v>
      </c>
      <c r="G426" s="1047">
        <f>E426*F426</f>
        <v>0</v>
      </c>
      <c r="O426" s="1041">
        <v>2</v>
      </c>
      <c r="AA426" s="1019">
        <v>1</v>
      </c>
      <c r="AB426" s="1019">
        <v>0</v>
      </c>
      <c r="AC426" s="1019">
        <v>0</v>
      </c>
      <c r="AZ426" s="1019">
        <v>2</v>
      </c>
      <c r="BA426" s="1019">
        <f>IF(AZ426=1,G426,0)</f>
        <v>0</v>
      </c>
      <c r="BB426" s="1019">
        <f>IF(AZ426=2,G426,0)</f>
        <v>0</v>
      </c>
      <c r="BC426" s="1019">
        <f>IF(AZ426=3,G426,0)</f>
        <v>0</v>
      </c>
      <c r="BD426" s="1019">
        <f>IF(AZ426=4,G426,0)</f>
        <v>0</v>
      </c>
      <c r="BE426" s="1019">
        <f>IF(AZ426=5,G426,0)</f>
        <v>0</v>
      </c>
      <c r="CA426" s="1048">
        <v>1</v>
      </c>
      <c r="CB426" s="1048">
        <v>0</v>
      </c>
      <c r="CZ426" s="1019">
        <v>0</v>
      </c>
    </row>
    <row r="427" spans="1:104" ht="22.5">
      <c r="A427" s="1042">
        <v>80</v>
      </c>
      <c r="B427" s="1043" t="s">
        <v>1844</v>
      </c>
      <c r="C427" s="1044" t="s">
        <v>1845</v>
      </c>
      <c r="D427" s="1045" t="s">
        <v>659</v>
      </c>
      <c r="E427" s="1046">
        <v>1197.8</v>
      </c>
      <c r="F427" s="1095">
        <v>0</v>
      </c>
      <c r="G427" s="1047">
        <f>E427*F427</f>
        <v>0</v>
      </c>
      <c r="O427" s="1041">
        <v>2</v>
      </c>
      <c r="AA427" s="1019">
        <v>1</v>
      </c>
      <c r="AB427" s="1019">
        <v>7</v>
      </c>
      <c r="AC427" s="1019">
        <v>7</v>
      </c>
      <c r="AZ427" s="1019">
        <v>2</v>
      </c>
      <c r="BA427" s="1019">
        <f>IF(AZ427=1,G427,0)</f>
        <v>0</v>
      </c>
      <c r="BB427" s="1019">
        <f>IF(AZ427=2,G427,0)</f>
        <v>0</v>
      </c>
      <c r="BC427" s="1019">
        <f>IF(AZ427=3,G427,0)</f>
        <v>0</v>
      </c>
      <c r="BD427" s="1019">
        <f>IF(AZ427=4,G427,0)</f>
        <v>0</v>
      </c>
      <c r="BE427" s="1019">
        <f>IF(AZ427=5,G427,0)</f>
        <v>0</v>
      </c>
      <c r="CA427" s="1048">
        <v>1</v>
      </c>
      <c r="CB427" s="1048">
        <v>7</v>
      </c>
      <c r="CZ427" s="1019">
        <v>5.0000000000000002E-5</v>
      </c>
    </row>
    <row r="428" spans="1:104">
      <c r="A428" s="1049"/>
      <c r="B428" s="1050"/>
      <c r="C428" s="1193" t="s">
        <v>1846</v>
      </c>
      <c r="D428" s="1194"/>
      <c r="E428" s="1051">
        <v>47.2</v>
      </c>
      <c r="F428" s="1052"/>
      <c r="G428" s="1053"/>
      <c r="M428" s="1054" t="s">
        <v>1846</v>
      </c>
      <c r="O428" s="1041"/>
    </row>
    <row r="429" spans="1:104">
      <c r="A429" s="1049"/>
      <c r="B429" s="1050"/>
      <c r="C429" s="1193" t="s">
        <v>1847</v>
      </c>
      <c r="D429" s="1194"/>
      <c r="E429" s="1051">
        <v>444.4</v>
      </c>
      <c r="F429" s="1052"/>
      <c r="G429" s="1053"/>
      <c r="M429" s="1054" t="s">
        <v>1847</v>
      </c>
      <c r="O429" s="1041"/>
    </row>
    <row r="430" spans="1:104">
      <c r="A430" s="1049"/>
      <c r="B430" s="1050"/>
      <c r="C430" s="1193" t="s">
        <v>1848</v>
      </c>
      <c r="D430" s="1194"/>
      <c r="E430" s="1051">
        <v>706.2</v>
      </c>
      <c r="F430" s="1052"/>
      <c r="G430" s="1053"/>
      <c r="M430" s="1054" t="s">
        <v>1848</v>
      </c>
      <c r="O430" s="1041"/>
    </row>
    <row r="431" spans="1:104">
      <c r="A431" s="1042">
        <v>81</v>
      </c>
      <c r="B431" s="1043" t="s">
        <v>1849</v>
      </c>
      <c r="C431" s="1044" t="s">
        <v>1850</v>
      </c>
      <c r="D431" s="1045" t="s">
        <v>659</v>
      </c>
      <c r="E431" s="1046">
        <v>484.05500000000001</v>
      </c>
      <c r="F431" s="1095">
        <v>0</v>
      </c>
      <c r="G431" s="1047">
        <f>E431*F431</f>
        <v>0</v>
      </c>
      <c r="O431" s="1041">
        <v>2</v>
      </c>
      <c r="AA431" s="1019">
        <v>1</v>
      </c>
      <c r="AB431" s="1019">
        <v>7</v>
      </c>
      <c r="AC431" s="1019">
        <v>7</v>
      </c>
      <c r="AZ431" s="1019">
        <v>2</v>
      </c>
      <c r="BA431" s="1019">
        <f>IF(AZ431=1,G431,0)</f>
        <v>0</v>
      </c>
      <c r="BB431" s="1019">
        <f>IF(AZ431=2,G431,0)</f>
        <v>0</v>
      </c>
      <c r="BC431" s="1019">
        <f>IF(AZ431=3,G431,0)</f>
        <v>0</v>
      </c>
      <c r="BD431" s="1019">
        <f>IF(AZ431=4,G431,0)</f>
        <v>0</v>
      </c>
      <c r="BE431" s="1019">
        <f>IF(AZ431=5,G431,0)</f>
        <v>0</v>
      </c>
      <c r="CA431" s="1048">
        <v>1</v>
      </c>
      <c r="CB431" s="1048">
        <v>7</v>
      </c>
      <c r="CZ431" s="1019">
        <v>5.0000000000000002E-5</v>
      </c>
    </row>
    <row r="432" spans="1:104">
      <c r="A432" s="1049"/>
      <c r="B432" s="1050"/>
      <c r="C432" s="1193" t="s">
        <v>1851</v>
      </c>
      <c r="D432" s="1194"/>
      <c r="E432" s="1051">
        <v>16</v>
      </c>
      <c r="F432" s="1052"/>
      <c r="G432" s="1053"/>
      <c r="M432" s="1054" t="s">
        <v>1851</v>
      </c>
      <c r="O432" s="1041"/>
    </row>
    <row r="433" spans="1:104">
      <c r="A433" s="1049"/>
      <c r="B433" s="1050"/>
      <c r="C433" s="1193" t="s">
        <v>1852</v>
      </c>
      <c r="D433" s="1194"/>
      <c r="E433" s="1051">
        <v>9</v>
      </c>
      <c r="F433" s="1052"/>
      <c r="G433" s="1053"/>
      <c r="M433" s="1054" t="s">
        <v>1852</v>
      </c>
      <c r="O433" s="1041"/>
    </row>
    <row r="434" spans="1:104">
      <c r="A434" s="1049"/>
      <c r="B434" s="1050"/>
      <c r="C434" s="1193" t="s">
        <v>1853</v>
      </c>
      <c r="D434" s="1194"/>
      <c r="E434" s="1051">
        <v>20</v>
      </c>
      <c r="F434" s="1052"/>
      <c r="G434" s="1053"/>
      <c r="M434" s="1054" t="s">
        <v>1853</v>
      </c>
      <c r="O434" s="1041"/>
    </row>
    <row r="435" spans="1:104">
      <c r="A435" s="1049"/>
      <c r="B435" s="1050"/>
      <c r="C435" s="1193" t="s">
        <v>1854</v>
      </c>
      <c r="D435" s="1194"/>
      <c r="E435" s="1051">
        <v>15</v>
      </c>
      <c r="F435" s="1052"/>
      <c r="G435" s="1053"/>
      <c r="M435" s="1054" t="s">
        <v>1854</v>
      </c>
      <c r="O435" s="1041"/>
    </row>
    <row r="436" spans="1:104">
      <c r="A436" s="1049"/>
      <c r="B436" s="1050"/>
      <c r="C436" s="1193" t="s">
        <v>1855</v>
      </c>
      <c r="D436" s="1194"/>
      <c r="E436" s="1051">
        <v>21.315000000000001</v>
      </c>
      <c r="F436" s="1052"/>
      <c r="G436" s="1053"/>
      <c r="M436" s="1054" t="s">
        <v>1855</v>
      </c>
      <c r="O436" s="1041"/>
    </row>
    <row r="437" spans="1:104">
      <c r="A437" s="1049"/>
      <c r="B437" s="1050"/>
      <c r="C437" s="1193" t="s">
        <v>1856</v>
      </c>
      <c r="D437" s="1194"/>
      <c r="E437" s="1051">
        <v>110</v>
      </c>
      <c r="F437" s="1052"/>
      <c r="G437" s="1053"/>
      <c r="M437" s="1054" t="s">
        <v>1856</v>
      </c>
      <c r="O437" s="1041"/>
    </row>
    <row r="438" spans="1:104" ht="33.75">
      <c r="A438" s="1049"/>
      <c r="B438" s="1050"/>
      <c r="C438" s="1193" t="s">
        <v>1857</v>
      </c>
      <c r="D438" s="1194"/>
      <c r="E438" s="1051">
        <v>292.74</v>
      </c>
      <c r="F438" s="1052"/>
      <c r="G438" s="1053"/>
      <c r="M438" s="1054" t="s">
        <v>1857</v>
      </c>
      <c r="O438" s="1041"/>
    </row>
    <row r="439" spans="1:104">
      <c r="A439" s="1042">
        <v>82</v>
      </c>
      <c r="B439" s="1043" t="s">
        <v>1858</v>
      </c>
      <c r="C439" s="1044" t="s">
        <v>1859</v>
      </c>
      <c r="D439" s="1045" t="s">
        <v>659</v>
      </c>
      <c r="E439" s="1046">
        <v>890</v>
      </c>
      <c r="F439" s="1095">
        <v>0</v>
      </c>
      <c r="G439" s="1047">
        <f>E439*F439</f>
        <v>0</v>
      </c>
      <c r="O439" s="1041">
        <v>2</v>
      </c>
      <c r="AA439" s="1019">
        <v>1</v>
      </c>
      <c r="AB439" s="1019">
        <v>7</v>
      </c>
      <c r="AC439" s="1019">
        <v>7</v>
      </c>
      <c r="AZ439" s="1019">
        <v>2</v>
      </c>
      <c r="BA439" s="1019">
        <f>IF(AZ439=1,G439,0)</f>
        <v>0</v>
      </c>
      <c r="BB439" s="1019">
        <f>IF(AZ439=2,G439,0)</f>
        <v>0</v>
      </c>
      <c r="BC439" s="1019">
        <f>IF(AZ439=3,G439,0)</f>
        <v>0</v>
      </c>
      <c r="BD439" s="1019">
        <f>IF(AZ439=4,G439,0)</f>
        <v>0</v>
      </c>
      <c r="BE439" s="1019">
        <f>IF(AZ439=5,G439,0)</f>
        <v>0</v>
      </c>
      <c r="CA439" s="1048">
        <v>1</v>
      </c>
      <c r="CB439" s="1048">
        <v>7</v>
      </c>
      <c r="CZ439" s="1019">
        <v>5.0000000000000002E-5</v>
      </c>
    </row>
    <row r="440" spans="1:104">
      <c r="A440" s="1049"/>
      <c r="B440" s="1050"/>
      <c r="C440" s="1193" t="s">
        <v>1860</v>
      </c>
      <c r="D440" s="1194"/>
      <c r="E440" s="1051">
        <v>150</v>
      </c>
      <c r="F440" s="1052"/>
      <c r="G440" s="1053"/>
      <c r="M440" s="1054" t="s">
        <v>1860</v>
      </c>
      <c r="O440" s="1041"/>
    </row>
    <row r="441" spans="1:104">
      <c r="A441" s="1049"/>
      <c r="B441" s="1050"/>
      <c r="C441" s="1193" t="s">
        <v>1861</v>
      </c>
      <c r="D441" s="1194"/>
      <c r="E441" s="1051">
        <v>140</v>
      </c>
      <c r="F441" s="1052"/>
      <c r="G441" s="1053"/>
      <c r="M441" s="1054" t="s">
        <v>1861</v>
      </c>
      <c r="O441" s="1041"/>
    </row>
    <row r="442" spans="1:104">
      <c r="A442" s="1049"/>
      <c r="B442" s="1050"/>
      <c r="C442" s="1193" t="s">
        <v>1862</v>
      </c>
      <c r="D442" s="1194"/>
      <c r="E442" s="1051">
        <v>80</v>
      </c>
      <c r="F442" s="1052"/>
      <c r="G442" s="1053"/>
      <c r="M442" s="1054" t="s">
        <v>1862</v>
      </c>
      <c r="O442" s="1041"/>
    </row>
    <row r="443" spans="1:104">
      <c r="A443" s="1049"/>
      <c r="B443" s="1050"/>
      <c r="C443" s="1193" t="s">
        <v>1863</v>
      </c>
      <c r="D443" s="1194"/>
      <c r="E443" s="1051">
        <v>320</v>
      </c>
      <c r="F443" s="1052"/>
      <c r="G443" s="1053"/>
      <c r="M443" s="1054" t="s">
        <v>1863</v>
      </c>
      <c r="O443" s="1041"/>
    </row>
    <row r="444" spans="1:104">
      <c r="A444" s="1049"/>
      <c r="B444" s="1050"/>
      <c r="C444" s="1193" t="s">
        <v>1864</v>
      </c>
      <c r="D444" s="1194"/>
      <c r="E444" s="1051">
        <v>200</v>
      </c>
      <c r="F444" s="1052"/>
      <c r="G444" s="1053"/>
      <c r="M444" s="1054" t="s">
        <v>1864</v>
      </c>
      <c r="O444" s="1041"/>
    </row>
    <row r="445" spans="1:104">
      <c r="A445" s="1042">
        <v>83</v>
      </c>
      <c r="B445" s="1043" t="s">
        <v>1865</v>
      </c>
      <c r="C445" s="1044" t="s">
        <v>1866</v>
      </c>
      <c r="D445" s="1045" t="s">
        <v>659</v>
      </c>
      <c r="E445" s="1046">
        <v>460</v>
      </c>
      <c r="F445" s="1095">
        <v>0</v>
      </c>
      <c r="G445" s="1047">
        <f>E445*F445</f>
        <v>0</v>
      </c>
      <c r="O445" s="1041">
        <v>2</v>
      </c>
      <c r="AA445" s="1019">
        <v>1</v>
      </c>
      <c r="AB445" s="1019">
        <v>7</v>
      </c>
      <c r="AC445" s="1019">
        <v>7</v>
      </c>
      <c r="AZ445" s="1019">
        <v>2</v>
      </c>
      <c r="BA445" s="1019">
        <f>IF(AZ445=1,G445,0)</f>
        <v>0</v>
      </c>
      <c r="BB445" s="1019">
        <f>IF(AZ445=2,G445,0)</f>
        <v>0</v>
      </c>
      <c r="BC445" s="1019">
        <f>IF(AZ445=3,G445,0)</f>
        <v>0</v>
      </c>
      <c r="BD445" s="1019">
        <f>IF(AZ445=4,G445,0)</f>
        <v>0</v>
      </c>
      <c r="BE445" s="1019">
        <f>IF(AZ445=5,G445,0)</f>
        <v>0</v>
      </c>
      <c r="CA445" s="1048">
        <v>1</v>
      </c>
      <c r="CB445" s="1048">
        <v>7</v>
      </c>
      <c r="CZ445" s="1019">
        <v>5.0000000000000002E-5</v>
      </c>
    </row>
    <row r="446" spans="1:104">
      <c r="A446" s="1049"/>
      <c r="B446" s="1050"/>
      <c r="C446" s="1193" t="s">
        <v>1867</v>
      </c>
      <c r="D446" s="1194"/>
      <c r="E446" s="1051">
        <v>460</v>
      </c>
      <c r="F446" s="1052"/>
      <c r="G446" s="1053"/>
      <c r="M446" s="1054" t="s">
        <v>1867</v>
      </c>
      <c r="O446" s="1041"/>
    </row>
    <row r="447" spans="1:104">
      <c r="A447" s="1042">
        <v>84</v>
      </c>
      <c r="B447" s="1043" t="s">
        <v>1868</v>
      </c>
      <c r="C447" s="1044" t="s">
        <v>1869</v>
      </c>
      <c r="D447" s="1045" t="s">
        <v>1335</v>
      </c>
      <c r="E447" s="1046">
        <v>0.20150000000000001</v>
      </c>
      <c r="F447" s="1095">
        <v>0</v>
      </c>
      <c r="G447" s="1047">
        <f>E447*F447</f>
        <v>0</v>
      </c>
      <c r="O447" s="1041">
        <v>2</v>
      </c>
      <c r="AA447" s="1019">
        <v>3</v>
      </c>
      <c r="AB447" s="1019">
        <v>7</v>
      </c>
      <c r="AC447" s="1019">
        <v>13384435</v>
      </c>
      <c r="AZ447" s="1019">
        <v>2</v>
      </c>
      <c r="BA447" s="1019">
        <f>IF(AZ447=1,G447,0)</f>
        <v>0</v>
      </c>
      <c r="BB447" s="1019">
        <f>IF(AZ447=2,G447,0)</f>
        <v>0</v>
      </c>
      <c r="BC447" s="1019">
        <f>IF(AZ447=3,G447,0)</f>
        <v>0</v>
      </c>
      <c r="BD447" s="1019">
        <f>IF(AZ447=4,G447,0)</f>
        <v>0</v>
      </c>
      <c r="BE447" s="1019">
        <f>IF(AZ447=5,G447,0)</f>
        <v>0</v>
      </c>
      <c r="CA447" s="1048">
        <v>3</v>
      </c>
      <c r="CB447" s="1048">
        <v>7</v>
      </c>
      <c r="CZ447" s="1019">
        <v>1</v>
      </c>
    </row>
    <row r="448" spans="1:104">
      <c r="A448" s="1049"/>
      <c r="B448" s="1050"/>
      <c r="C448" s="1193" t="s">
        <v>1870</v>
      </c>
      <c r="D448" s="1194"/>
      <c r="E448" s="1051">
        <v>4.3099999999999999E-2</v>
      </c>
      <c r="F448" s="1052"/>
      <c r="G448" s="1053"/>
      <c r="M448" s="1054" t="s">
        <v>1870</v>
      </c>
      <c r="O448" s="1041"/>
    </row>
    <row r="449" spans="1:104">
      <c r="A449" s="1049"/>
      <c r="B449" s="1050"/>
      <c r="C449" s="1193" t="s">
        <v>1871</v>
      </c>
      <c r="D449" s="1194"/>
      <c r="E449" s="1051">
        <v>1.7600000000000001E-2</v>
      </c>
      <c r="F449" s="1052"/>
      <c r="G449" s="1053"/>
      <c r="M449" s="1054" t="s">
        <v>1871</v>
      </c>
      <c r="O449" s="1041"/>
    </row>
    <row r="450" spans="1:104">
      <c r="A450" s="1049"/>
      <c r="B450" s="1050"/>
      <c r="C450" s="1193" t="s">
        <v>1872</v>
      </c>
      <c r="D450" s="1194"/>
      <c r="E450" s="1051">
        <v>0.14080000000000001</v>
      </c>
      <c r="F450" s="1052"/>
      <c r="G450" s="1053"/>
      <c r="M450" s="1054" t="s">
        <v>1872</v>
      </c>
      <c r="O450" s="1041"/>
    </row>
    <row r="451" spans="1:104">
      <c r="A451" s="1042">
        <v>85</v>
      </c>
      <c r="B451" s="1043" t="s">
        <v>1873</v>
      </c>
      <c r="C451" s="1044" t="s">
        <v>1874</v>
      </c>
      <c r="D451" s="1045" t="s">
        <v>1335</v>
      </c>
      <c r="E451" s="1046">
        <v>0.90549999999999997</v>
      </c>
      <c r="F451" s="1095">
        <v>0</v>
      </c>
      <c r="G451" s="1047">
        <f>E451*F451</f>
        <v>0</v>
      </c>
      <c r="O451" s="1041">
        <v>2</v>
      </c>
      <c r="AA451" s="1019">
        <v>3</v>
      </c>
      <c r="AB451" s="1019">
        <v>7</v>
      </c>
      <c r="AC451" s="1019">
        <v>13483420</v>
      </c>
      <c r="AZ451" s="1019">
        <v>2</v>
      </c>
      <c r="BA451" s="1019">
        <f>IF(AZ451=1,G451,0)</f>
        <v>0</v>
      </c>
      <c r="BB451" s="1019">
        <f>IF(AZ451=2,G451,0)</f>
        <v>0</v>
      </c>
      <c r="BC451" s="1019">
        <f>IF(AZ451=3,G451,0)</f>
        <v>0</v>
      </c>
      <c r="BD451" s="1019">
        <f>IF(AZ451=4,G451,0)</f>
        <v>0</v>
      </c>
      <c r="BE451" s="1019">
        <f>IF(AZ451=5,G451,0)</f>
        <v>0</v>
      </c>
      <c r="CA451" s="1048">
        <v>3</v>
      </c>
      <c r="CB451" s="1048">
        <v>7</v>
      </c>
      <c r="CZ451" s="1019">
        <v>1</v>
      </c>
    </row>
    <row r="452" spans="1:104">
      <c r="A452" s="1049"/>
      <c r="B452" s="1050"/>
      <c r="C452" s="1193" t="s">
        <v>1875</v>
      </c>
      <c r="D452" s="1194"/>
      <c r="E452" s="1051">
        <v>0.45279999999999998</v>
      </c>
      <c r="F452" s="1052"/>
      <c r="G452" s="1053"/>
      <c r="M452" s="1054" t="s">
        <v>1875</v>
      </c>
      <c r="O452" s="1041"/>
    </row>
    <row r="453" spans="1:104">
      <c r="A453" s="1049"/>
      <c r="B453" s="1050"/>
      <c r="C453" s="1193" t="s">
        <v>1876</v>
      </c>
      <c r="D453" s="1194"/>
      <c r="E453" s="1051">
        <v>0.45279999999999998</v>
      </c>
      <c r="F453" s="1052"/>
      <c r="G453" s="1053"/>
      <c r="M453" s="1054" t="s">
        <v>1876</v>
      </c>
      <c r="O453" s="1041"/>
    </row>
    <row r="454" spans="1:104">
      <c r="A454" s="1042">
        <v>86</v>
      </c>
      <c r="B454" s="1043" t="s">
        <v>1877</v>
      </c>
      <c r="C454" s="1044" t="s">
        <v>1878</v>
      </c>
      <c r="D454" s="1045" t="s">
        <v>1335</v>
      </c>
      <c r="E454" s="1046">
        <v>0.16500000000000001</v>
      </c>
      <c r="F454" s="1095">
        <v>0</v>
      </c>
      <c r="G454" s="1047">
        <f>E454*F454</f>
        <v>0</v>
      </c>
      <c r="O454" s="1041">
        <v>2</v>
      </c>
      <c r="AA454" s="1019">
        <v>3</v>
      </c>
      <c r="AB454" s="1019">
        <v>7</v>
      </c>
      <c r="AC454" s="1019">
        <v>13611218</v>
      </c>
      <c r="AZ454" s="1019">
        <v>2</v>
      </c>
      <c r="BA454" s="1019">
        <f>IF(AZ454=1,G454,0)</f>
        <v>0</v>
      </c>
      <c r="BB454" s="1019">
        <f>IF(AZ454=2,G454,0)</f>
        <v>0</v>
      </c>
      <c r="BC454" s="1019">
        <f>IF(AZ454=3,G454,0)</f>
        <v>0</v>
      </c>
      <c r="BD454" s="1019">
        <f>IF(AZ454=4,G454,0)</f>
        <v>0</v>
      </c>
      <c r="BE454" s="1019">
        <f>IF(AZ454=5,G454,0)</f>
        <v>0</v>
      </c>
      <c r="CA454" s="1048">
        <v>3</v>
      </c>
      <c r="CB454" s="1048">
        <v>7</v>
      </c>
      <c r="CZ454" s="1019">
        <v>1</v>
      </c>
    </row>
    <row r="455" spans="1:104">
      <c r="A455" s="1049"/>
      <c r="B455" s="1050"/>
      <c r="C455" s="1193" t="s">
        <v>1879</v>
      </c>
      <c r="D455" s="1194"/>
      <c r="E455" s="1051">
        <v>0.16500000000000001</v>
      </c>
      <c r="F455" s="1052"/>
      <c r="G455" s="1053"/>
      <c r="M455" s="1054" t="s">
        <v>1879</v>
      </c>
      <c r="O455" s="1041"/>
    </row>
    <row r="456" spans="1:104">
      <c r="A456" s="1042">
        <v>87</v>
      </c>
      <c r="B456" s="1043" t="s">
        <v>1880</v>
      </c>
      <c r="C456" s="1044" t="s">
        <v>1881</v>
      </c>
      <c r="D456" s="1045" t="s">
        <v>1335</v>
      </c>
      <c r="E456" s="1046">
        <v>4.58E-2</v>
      </c>
      <c r="F456" s="1095">
        <v>0</v>
      </c>
      <c r="G456" s="1047">
        <f>E456*F456</f>
        <v>0</v>
      </c>
      <c r="O456" s="1041">
        <v>2</v>
      </c>
      <c r="AA456" s="1019">
        <v>3</v>
      </c>
      <c r="AB456" s="1019">
        <v>7</v>
      </c>
      <c r="AC456" s="1019">
        <v>13611224</v>
      </c>
      <c r="AZ456" s="1019">
        <v>2</v>
      </c>
      <c r="BA456" s="1019">
        <f>IF(AZ456=1,G456,0)</f>
        <v>0</v>
      </c>
      <c r="BB456" s="1019">
        <f>IF(AZ456=2,G456,0)</f>
        <v>0</v>
      </c>
      <c r="BC456" s="1019">
        <f>IF(AZ456=3,G456,0)</f>
        <v>0</v>
      </c>
      <c r="BD456" s="1019">
        <f>IF(AZ456=4,G456,0)</f>
        <v>0</v>
      </c>
      <c r="BE456" s="1019">
        <f>IF(AZ456=5,G456,0)</f>
        <v>0</v>
      </c>
      <c r="CA456" s="1048">
        <v>3</v>
      </c>
      <c r="CB456" s="1048">
        <v>7</v>
      </c>
      <c r="CZ456" s="1019">
        <v>1</v>
      </c>
    </row>
    <row r="457" spans="1:104">
      <c r="A457" s="1049"/>
      <c r="B457" s="1050"/>
      <c r="C457" s="1193" t="s">
        <v>1882</v>
      </c>
      <c r="D457" s="1194"/>
      <c r="E457" s="1051">
        <v>8.8000000000000005E-3</v>
      </c>
      <c r="F457" s="1052"/>
      <c r="G457" s="1053"/>
      <c r="M457" s="1054" t="s">
        <v>1882</v>
      </c>
      <c r="O457" s="1041"/>
    </row>
    <row r="458" spans="1:104">
      <c r="A458" s="1049"/>
      <c r="B458" s="1050"/>
      <c r="C458" s="1193" t="s">
        <v>1883</v>
      </c>
      <c r="D458" s="1194"/>
      <c r="E458" s="1051">
        <v>1.8499999999999999E-2</v>
      </c>
      <c r="F458" s="1052"/>
      <c r="G458" s="1053"/>
      <c r="M458" s="1054" t="s">
        <v>1883</v>
      </c>
      <c r="O458" s="1041"/>
    </row>
    <row r="459" spans="1:104">
      <c r="A459" s="1049"/>
      <c r="B459" s="1050"/>
      <c r="C459" s="1193" t="s">
        <v>1884</v>
      </c>
      <c r="D459" s="1194"/>
      <c r="E459" s="1051">
        <v>1.8499999999999999E-2</v>
      </c>
      <c r="F459" s="1052"/>
      <c r="G459" s="1053"/>
      <c r="M459" s="1054" t="s">
        <v>1884</v>
      </c>
      <c r="O459" s="1041"/>
    </row>
    <row r="460" spans="1:104">
      <c r="A460" s="1042">
        <v>88</v>
      </c>
      <c r="B460" s="1043" t="s">
        <v>1885</v>
      </c>
      <c r="C460" s="1044" t="s">
        <v>1886</v>
      </c>
      <c r="D460" s="1045" t="s">
        <v>1335</v>
      </c>
      <c r="E460" s="1046">
        <v>7.0000000000000007E-2</v>
      </c>
      <c r="F460" s="1095">
        <v>0</v>
      </c>
      <c r="G460" s="1047">
        <f>E460*F460</f>
        <v>0</v>
      </c>
      <c r="O460" s="1041">
        <v>2</v>
      </c>
      <c r="AA460" s="1019">
        <v>3</v>
      </c>
      <c r="AB460" s="1019">
        <v>7</v>
      </c>
      <c r="AC460" s="1019">
        <v>14587796</v>
      </c>
      <c r="AZ460" s="1019">
        <v>2</v>
      </c>
      <c r="BA460" s="1019">
        <f>IF(AZ460=1,G460,0)</f>
        <v>0</v>
      </c>
      <c r="BB460" s="1019">
        <f>IF(AZ460=2,G460,0)</f>
        <v>0</v>
      </c>
      <c r="BC460" s="1019">
        <f>IF(AZ460=3,G460,0)</f>
        <v>0</v>
      </c>
      <c r="BD460" s="1019">
        <f>IF(AZ460=4,G460,0)</f>
        <v>0</v>
      </c>
      <c r="BE460" s="1019">
        <f>IF(AZ460=5,G460,0)</f>
        <v>0</v>
      </c>
      <c r="CA460" s="1048">
        <v>3</v>
      </c>
      <c r="CB460" s="1048">
        <v>7</v>
      </c>
      <c r="CZ460" s="1019">
        <v>1</v>
      </c>
    </row>
    <row r="461" spans="1:104">
      <c r="A461" s="1055"/>
      <c r="B461" s="1056" t="s">
        <v>669</v>
      </c>
      <c r="C461" s="1057" t="str">
        <f>CONCATENATE(B420," ",C420)</f>
        <v>767 Konstrukce zámečnické</v>
      </c>
      <c r="D461" s="1058"/>
      <c r="E461" s="1059"/>
      <c r="F461" s="1060"/>
      <c r="G461" s="1061">
        <f>SUM(G420:G460)</f>
        <v>0</v>
      </c>
      <c r="O461" s="1041">
        <v>4</v>
      </c>
      <c r="BA461" s="1062">
        <f>SUM(BA420:BA460)</f>
        <v>0</v>
      </c>
      <c r="BB461" s="1062">
        <f>SUM(BB420:BB460)</f>
        <v>0</v>
      </c>
      <c r="BC461" s="1062">
        <f>SUM(BC420:BC460)</f>
        <v>0</v>
      </c>
      <c r="BD461" s="1062">
        <f>SUM(BD420:BD460)</f>
        <v>0</v>
      </c>
      <c r="BE461" s="1062">
        <f>SUM(BE420:BE460)</f>
        <v>0</v>
      </c>
    </row>
    <row r="462" spans="1:104">
      <c r="A462" s="1034" t="s">
        <v>110</v>
      </c>
      <c r="B462" s="1035" t="s">
        <v>1887</v>
      </c>
      <c r="C462" s="1036" t="s">
        <v>1888</v>
      </c>
      <c r="D462" s="1037"/>
      <c r="E462" s="1038"/>
      <c r="F462" s="1038"/>
      <c r="G462" s="1039"/>
      <c r="H462" s="1040"/>
      <c r="I462" s="1040"/>
      <c r="O462" s="1041">
        <v>1</v>
      </c>
    </row>
    <row r="463" spans="1:104">
      <c r="A463" s="1042">
        <v>89</v>
      </c>
      <c r="B463" s="1043" t="s">
        <v>1889</v>
      </c>
      <c r="C463" s="1044" t="s">
        <v>1890</v>
      </c>
      <c r="D463" s="1045" t="s">
        <v>853</v>
      </c>
      <c r="E463" s="1046">
        <v>518.84</v>
      </c>
      <c r="F463" s="1095">
        <v>0</v>
      </c>
      <c r="G463" s="1047">
        <f>E463*F463</f>
        <v>0</v>
      </c>
      <c r="O463" s="1041">
        <v>2</v>
      </c>
      <c r="AA463" s="1019">
        <v>1</v>
      </c>
      <c r="AB463" s="1019">
        <v>7</v>
      </c>
      <c r="AC463" s="1019">
        <v>7</v>
      </c>
      <c r="AZ463" s="1019">
        <v>2</v>
      </c>
      <c r="BA463" s="1019">
        <f>IF(AZ463=1,G463,0)</f>
        <v>0</v>
      </c>
      <c r="BB463" s="1019">
        <f>IF(AZ463=2,G463,0)</f>
        <v>0</v>
      </c>
      <c r="BC463" s="1019">
        <f>IF(AZ463=3,G463,0)</f>
        <v>0</v>
      </c>
      <c r="BD463" s="1019">
        <f>IF(AZ463=4,G463,0)</f>
        <v>0</v>
      </c>
      <c r="BE463" s="1019">
        <f>IF(AZ463=5,G463,0)</f>
        <v>0</v>
      </c>
      <c r="CA463" s="1048">
        <v>1</v>
      </c>
      <c r="CB463" s="1048">
        <v>7</v>
      </c>
      <c r="CZ463" s="1019">
        <v>0</v>
      </c>
    </row>
    <row r="464" spans="1:104" ht="33.75">
      <c r="A464" s="1049"/>
      <c r="B464" s="1050"/>
      <c r="C464" s="1193" t="s">
        <v>1590</v>
      </c>
      <c r="D464" s="1194"/>
      <c r="E464" s="1051">
        <v>261.95</v>
      </c>
      <c r="F464" s="1052"/>
      <c r="G464" s="1053"/>
      <c r="M464" s="1054" t="s">
        <v>1590</v>
      </c>
      <c r="O464" s="1041"/>
    </row>
    <row r="465" spans="1:104" ht="22.5">
      <c r="A465" s="1049"/>
      <c r="B465" s="1050"/>
      <c r="C465" s="1193" t="s">
        <v>1591</v>
      </c>
      <c r="D465" s="1194"/>
      <c r="E465" s="1051">
        <v>252.91</v>
      </c>
      <c r="F465" s="1052"/>
      <c r="G465" s="1053"/>
      <c r="M465" s="1054" t="s">
        <v>1591</v>
      </c>
      <c r="O465" s="1041"/>
    </row>
    <row r="466" spans="1:104">
      <c r="A466" s="1049"/>
      <c r="B466" s="1050"/>
      <c r="C466" s="1193" t="s">
        <v>1795</v>
      </c>
      <c r="D466" s="1194"/>
      <c r="E466" s="1051">
        <v>3.98</v>
      </c>
      <c r="F466" s="1052"/>
      <c r="G466" s="1053"/>
      <c r="M466" s="1054" t="s">
        <v>1795</v>
      </c>
      <c r="O466" s="1041"/>
    </row>
    <row r="467" spans="1:104">
      <c r="A467" s="1055"/>
      <c r="B467" s="1056" t="s">
        <v>669</v>
      </c>
      <c r="C467" s="1057" t="str">
        <f>CONCATENATE(B462," ",C462)</f>
        <v>775 Podlahy vlysové a parketové</v>
      </c>
      <c r="D467" s="1058"/>
      <c r="E467" s="1059"/>
      <c r="F467" s="1060"/>
      <c r="G467" s="1061">
        <f>SUM(G462:G466)</f>
        <v>0</v>
      </c>
      <c r="O467" s="1041">
        <v>4</v>
      </c>
      <c r="BA467" s="1062">
        <f>SUM(BA462:BA466)</f>
        <v>0</v>
      </c>
      <c r="BB467" s="1062">
        <f>SUM(BB462:BB466)</f>
        <v>0</v>
      </c>
      <c r="BC467" s="1062">
        <f>SUM(BC462:BC466)</f>
        <v>0</v>
      </c>
      <c r="BD467" s="1062">
        <f>SUM(BD462:BD466)</f>
        <v>0</v>
      </c>
      <c r="BE467" s="1062">
        <f>SUM(BE462:BE466)</f>
        <v>0</v>
      </c>
    </row>
    <row r="468" spans="1:104">
      <c r="A468" s="1034" t="s">
        <v>110</v>
      </c>
      <c r="B468" s="1035" t="s">
        <v>1891</v>
      </c>
      <c r="C468" s="1036" t="s">
        <v>1892</v>
      </c>
      <c r="D468" s="1037"/>
      <c r="E468" s="1038"/>
      <c r="F468" s="1038"/>
      <c r="G468" s="1039"/>
      <c r="H468" s="1040"/>
      <c r="I468" s="1040"/>
      <c r="O468" s="1041">
        <v>1</v>
      </c>
    </row>
    <row r="469" spans="1:104" ht="22.5">
      <c r="A469" s="1042">
        <v>90</v>
      </c>
      <c r="B469" s="1043" t="s">
        <v>1893</v>
      </c>
      <c r="C469" s="1044" t="s">
        <v>1894</v>
      </c>
      <c r="D469" s="1045" t="s">
        <v>853</v>
      </c>
      <c r="E469" s="1046">
        <v>53.54</v>
      </c>
      <c r="F469" s="1095">
        <v>0</v>
      </c>
      <c r="G469" s="1047">
        <f>E469*F469</f>
        <v>0</v>
      </c>
      <c r="O469" s="1041">
        <v>2</v>
      </c>
      <c r="AA469" s="1019">
        <v>1</v>
      </c>
      <c r="AB469" s="1019">
        <v>7</v>
      </c>
      <c r="AC469" s="1019">
        <v>7</v>
      </c>
      <c r="AZ469" s="1019">
        <v>2</v>
      </c>
      <c r="BA469" s="1019">
        <f>IF(AZ469=1,G469,0)</f>
        <v>0</v>
      </c>
      <c r="BB469" s="1019">
        <f>IF(AZ469=2,G469,0)</f>
        <v>0</v>
      </c>
      <c r="BC469" s="1019">
        <f>IF(AZ469=3,G469,0)</f>
        <v>0</v>
      </c>
      <c r="BD469" s="1019">
        <f>IF(AZ469=4,G469,0)</f>
        <v>0</v>
      </c>
      <c r="BE469" s="1019">
        <f>IF(AZ469=5,G469,0)</f>
        <v>0</v>
      </c>
      <c r="CA469" s="1048">
        <v>1</v>
      </c>
      <c r="CB469" s="1048">
        <v>7</v>
      </c>
      <c r="CZ469" s="1019">
        <v>0</v>
      </c>
    </row>
    <row r="470" spans="1:104">
      <c r="A470" s="1049"/>
      <c r="B470" s="1050"/>
      <c r="C470" s="1193" t="s">
        <v>1795</v>
      </c>
      <c r="D470" s="1194"/>
      <c r="E470" s="1051">
        <v>3.98</v>
      </c>
      <c r="F470" s="1052"/>
      <c r="G470" s="1053"/>
      <c r="M470" s="1054" t="s">
        <v>1795</v>
      </c>
      <c r="O470" s="1041"/>
    </row>
    <row r="471" spans="1:104">
      <c r="A471" s="1049"/>
      <c r="B471" s="1050"/>
      <c r="C471" s="1193" t="s">
        <v>1895</v>
      </c>
      <c r="D471" s="1194"/>
      <c r="E471" s="1051">
        <v>49.56</v>
      </c>
      <c r="F471" s="1052"/>
      <c r="G471" s="1053"/>
      <c r="M471" s="1054" t="s">
        <v>1895</v>
      </c>
      <c r="O471" s="1041"/>
    </row>
    <row r="472" spans="1:104">
      <c r="A472" s="1055"/>
      <c r="B472" s="1056" t="s">
        <v>669</v>
      </c>
      <c r="C472" s="1057" t="str">
        <f>CONCATENATE(B468," ",C468)</f>
        <v>776 Podlahy povlakové</v>
      </c>
      <c r="D472" s="1058"/>
      <c r="E472" s="1059"/>
      <c r="F472" s="1060"/>
      <c r="G472" s="1061">
        <f>SUM(G468:G471)</f>
        <v>0</v>
      </c>
      <c r="O472" s="1041">
        <v>4</v>
      </c>
      <c r="BA472" s="1062">
        <f>SUM(BA468:BA471)</f>
        <v>0</v>
      </c>
      <c r="BB472" s="1062">
        <f>SUM(BB468:BB471)</f>
        <v>0</v>
      </c>
      <c r="BC472" s="1062">
        <f>SUM(BC468:BC471)</f>
        <v>0</v>
      </c>
      <c r="BD472" s="1062">
        <f>SUM(BD468:BD471)</f>
        <v>0</v>
      </c>
      <c r="BE472" s="1062">
        <f>SUM(BE468:BE471)</f>
        <v>0</v>
      </c>
    </row>
    <row r="473" spans="1:104">
      <c r="A473" s="1034" t="s">
        <v>110</v>
      </c>
      <c r="B473" s="1035" t="s">
        <v>1896</v>
      </c>
      <c r="C473" s="1036" t="s">
        <v>1897</v>
      </c>
      <c r="D473" s="1037"/>
      <c r="E473" s="1038"/>
      <c r="F473" s="1038"/>
      <c r="G473" s="1039"/>
      <c r="H473" s="1040"/>
      <c r="I473" s="1040"/>
      <c r="O473" s="1041">
        <v>1</v>
      </c>
    </row>
    <row r="474" spans="1:104">
      <c r="A474" s="1042">
        <v>91</v>
      </c>
      <c r="B474" s="1043" t="s">
        <v>1898</v>
      </c>
      <c r="C474" s="1044" t="s">
        <v>1899</v>
      </c>
      <c r="D474" s="1045" t="s">
        <v>114</v>
      </c>
      <c r="E474" s="1046">
        <v>2</v>
      </c>
      <c r="F474" s="1095">
        <v>0</v>
      </c>
      <c r="G474" s="1047">
        <f>E474*F474</f>
        <v>0</v>
      </c>
      <c r="O474" s="1041">
        <v>2</v>
      </c>
      <c r="AA474" s="1019">
        <v>1</v>
      </c>
      <c r="AB474" s="1019">
        <v>7</v>
      </c>
      <c r="AC474" s="1019">
        <v>7</v>
      </c>
      <c r="AZ474" s="1019">
        <v>4</v>
      </c>
      <c r="BA474" s="1019">
        <f>IF(AZ474=1,G474,0)</f>
        <v>0</v>
      </c>
      <c r="BB474" s="1019">
        <f>IF(AZ474=2,G474,0)</f>
        <v>0</v>
      </c>
      <c r="BC474" s="1019">
        <f>IF(AZ474=3,G474,0)</f>
        <v>0</v>
      </c>
      <c r="BD474" s="1019">
        <f>IF(AZ474=4,G474,0)</f>
        <v>0</v>
      </c>
      <c r="BE474" s="1019">
        <f>IF(AZ474=5,G474,0)</f>
        <v>0</v>
      </c>
      <c r="CA474" s="1048">
        <v>1</v>
      </c>
      <c r="CB474" s="1048">
        <v>7</v>
      </c>
      <c r="CZ474" s="1019">
        <v>5.0000000000000002E-5</v>
      </c>
    </row>
    <row r="475" spans="1:104">
      <c r="A475" s="1055"/>
      <c r="B475" s="1056" t="s">
        <v>669</v>
      </c>
      <c r="C475" s="1057" t="str">
        <f>CONCATENATE(B473," ",C473)</f>
        <v>M33 Montáže dopravních zařízení a vah-výtahy</v>
      </c>
      <c r="D475" s="1058"/>
      <c r="E475" s="1059"/>
      <c r="F475" s="1060"/>
      <c r="G475" s="1061">
        <f>SUM(G473:G474)</f>
        <v>0</v>
      </c>
      <c r="O475" s="1041">
        <v>4</v>
      </c>
      <c r="BA475" s="1062">
        <f>SUM(BA473:BA474)</f>
        <v>0</v>
      </c>
      <c r="BB475" s="1062">
        <f>SUM(BB473:BB474)</f>
        <v>0</v>
      </c>
      <c r="BC475" s="1062">
        <f>SUM(BC473:BC474)</f>
        <v>0</v>
      </c>
      <c r="BD475" s="1062">
        <f>SUM(BD473:BD474)</f>
        <v>0</v>
      </c>
      <c r="BE475" s="1062">
        <f>SUM(BE473:BE474)</f>
        <v>0</v>
      </c>
    </row>
    <row r="476" spans="1:104">
      <c r="A476" s="1034" t="s">
        <v>110</v>
      </c>
      <c r="B476" s="1035" t="s">
        <v>77</v>
      </c>
      <c r="C476" s="1036" t="s">
        <v>78</v>
      </c>
      <c r="D476" s="1037"/>
      <c r="E476" s="1038"/>
      <c r="F476" s="1038"/>
      <c r="G476" s="1039"/>
      <c r="H476" s="1040"/>
      <c r="I476" s="1040"/>
      <c r="O476" s="1041">
        <v>1</v>
      </c>
    </row>
    <row r="477" spans="1:104">
      <c r="A477" s="1042">
        <v>92</v>
      </c>
      <c r="B477" s="1043" t="s">
        <v>1900</v>
      </c>
      <c r="C477" s="1044" t="s">
        <v>1901</v>
      </c>
      <c r="D477" s="1045" t="s">
        <v>1335</v>
      </c>
      <c r="E477" s="1046">
        <v>1065.113598684</v>
      </c>
      <c r="F477" s="1095">
        <v>0</v>
      </c>
      <c r="G477" s="1047">
        <f t="shared" ref="G477:G483" si="0">E477*F477</f>
        <v>0</v>
      </c>
      <c r="O477" s="1041">
        <v>2</v>
      </c>
      <c r="AA477" s="1019">
        <v>8</v>
      </c>
      <c r="AB477" s="1019">
        <v>0</v>
      </c>
      <c r="AC477" s="1019">
        <v>3</v>
      </c>
      <c r="AZ477" s="1019">
        <v>1</v>
      </c>
      <c r="BA477" s="1019">
        <f t="shared" ref="BA477:BA483" si="1">IF(AZ477=1,G477,0)</f>
        <v>0</v>
      </c>
      <c r="BB477" s="1019">
        <f t="shared" ref="BB477:BB483" si="2">IF(AZ477=2,G477,0)</f>
        <v>0</v>
      </c>
      <c r="BC477" s="1019">
        <f t="shared" ref="BC477:BC483" si="3">IF(AZ477=3,G477,0)</f>
        <v>0</v>
      </c>
      <c r="BD477" s="1019">
        <f t="shared" ref="BD477:BD483" si="4">IF(AZ477=4,G477,0)</f>
        <v>0</v>
      </c>
      <c r="BE477" s="1019">
        <f t="shared" ref="BE477:BE483" si="5">IF(AZ477=5,G477,0)</f>
        <v>0</v>
      </c>
      <c r="CA477" s="1048">
        <v>8</v>
      </c>
      <c r="CB477" s="1048">
        <v>0</v>
      </c>
      <c r="CZ477" s="1019">
        <v>0</v>
      </c>
    </row>
    <row r="478" spans="1:104">
      <c r="A478" s="1042">
        <v>93</v>
      </c>
      <c r="B478" s="1043" t="s">
        <v>1902</v>
      </c>
      <c r="C478" s="1044" t="s">
        <v>1903</v>
      </c>
      <c r="D478" s="1045" t="s">
        <v>1335</v>
      </c>
      <c r="E478" s="1046">
        <v>4260.4543947359998</v>
      </c>
      <c r="F478" s="1095">
        <v>0</v>
      </c>
      <c r="G478" s="1047">
        <f t="shared" si="0"/>
        <v>0</v>
      </c>
      <c r="O478" s="1041">
        <v>2</v>
      </c>
      <c r="AA478" s="1019">
        <v>8</v>
      </c>
      <c r="AB478" s="1019">
        <v>0</v>
      </c>
      <c r="AC478" s="1019">
        <v>3</v>
      </c>
      <c r="AZ478" s="1019">
        <v>1</v>
      </c>
      <c r="BA478" s="1019">
        <f t="shared" si="1"/>
        <v>0</v>
      </c>
      <c r="BB478" s="1019">
        <f t="shared" si="2"/>
        <v>0</v>
      </c>
      <c r="BC478" s="1019">
        <f t="shared" si="3"/>
        <v>0</v>
      </c>
      <c r="BD478" s="1019">
        <f t="shared" si="4"/>
        <v>0</v>
      </c>
      <c r="BE478" s="1019">
        <f t="shared" si="5"/>
        <v>0</v>
      </c>
      <c r="CA478" s="1048">
        <v>8</v>
      </c>
      <c r="CB478" s="1048">
        <v>0</v>
      </c>
      <c r="CZ478" s="1019">
        <v>0</v>
      </c>
    </row>
    <row r="479" spans="1:104">
      <c r="A479" s="1042">
        <v>94</v>
      </c>
      <c r="B479" s="1043" t="s">
        <v>1904</v>
      </c>
      <c r="C479" s="1044" t="s">
        <v>1905</v>
      </c>
      <c r="D479" s="1045" t="s">
        <v>1335</v>
      </c>
      <c r="E479" s="1046">
        <v>1065.113598684</v>
      </c>
      <c r="F479" s="1095">
        <v>0</v>
      </c>
      <c r="G479" s="1047">
        <f t="shared" si="0"/>
        <v>0</v>
      </c>
      <c r="O479" s="1041">
        <v>2</v>
      </c>
      <c r="AA479" s="1019">
        <v>8</v>
      </c>
      <c r="AB479" s="1019">
        <v>0</v>
      </c>
      <c r="AC479" s="1019">
        <v>3</v>
      </c>
      <c r="AZ479" s="1019">
        <v>1</v>
      </c>
      <c r="BA479" s="1019">
        <f t="shared" si="1"/>
        <v>0</v>
      </c>
      <c r="BB479" s="1019">
        <f t="shared" si="2"/>
        <v>0</v>
      </c>
      <c r="BC479" s="1019">
        <f t="shared" si="3"/>
        <v>0</v>
      </c>
      <c r="BD479" s="1019">
        <f t="shared" si="4"/>
        <v>0</v>
      </c>
      <c r="BE479" s="1019">
        <f t="shared" si="5"/>
        <v>0</v>
      </c>
      <c r="CA479" s="1048">
        <v>8</v>
      </c>
      <c r="CB479" s="1048">
        <v>0</v>
      </c>
      <c r="CZ479" s="1019">
        <v>0</v>
      </c>
    </row>
    <row r="480" spans="1:104">
      <c r="A480" s="1042">
        <v>95</v>
      </c>
      <c r="B480" s="1043" t="s">
        <v>1906</v>
      </c>
      <c r="C480" s="1044" t="s">
        <v>1907</v>
      </c>
      <c r="D480" s="1045" t="s">
        <v>1335</v>
      </c>
      <c r="E480" s="1046">
        <v>20237.158374996001</v>
      </c>
      <c r="F480" s="1095">
        <v>0</v>
      </c>
      <c r="G480" s="1047">
        <f t="shared" si="0"/>
        <v>0</v>
      </c>
      <c r="O480" s="1041">
        <v>2</v>
      </c>
      <c r="AA480" s="1019">
        <v>8</v>
      </c>
      <c r="AB480" s="1019">
        <v>0</v>
      </c>
      <c r="AC480" s="1019">
        <v>3</v>
      </c>
      <c r="AZ480" s="1019">
        <v>1</v>
      </c>
      <c r="BA480" s="1019">
        <f t="shared" si="1"/>
        <v>0</v>
      </c>
      <c r="BB480" s="1019">
        <f t="shared" si="2"/>
        <v>0</v>
      </c>
      <c r="BC480" s="1019">
        <f t="shared" si="3"/>
        <v>0</v>
      </c>
      <c r="BD480" s="1019">
        <f t="shared" si="4"/>
        <v>0</v>
      </c>
      <c r="BE480" s="1019">
        <f t="shared" si="5"/>
        <v>0</v>
      </c>
      <c r="CA480" s="1048">
        <v>8</v>
      </c>
      <c r="CB480" s="1048">
        <v>0</v>
      </c>
      <c r="CZ480" s="1019">
        <v>0</v>
      </c>
    </row>
    <row r="481" spans="1:104">
      <c r="A481" s="1042">
        <v>96</v>
      </c>
      <c r="B481" s="1043" t="s">
        <v>1908</v>
      </c>
      <c r="C481" s="1044" t="s">
        <v>1909</v>
      </c>
      <c r="D481" s="1045" t="s">
        <v>1335</v>
      </c>
      <c r="E481" s="1046">
        <v>1065.113598684</v>
      </c>
      <c r="F481" s="1095">
        <v>0</v>
      </c>
      <c r="G481" s="1047">
        <f t="shared" si="0"/>
        <v>0</v>
      </c>
      <c r="O481" s="1041">
        <v>2</v>
      </c>
      <c r="AA481" s="1019">
        <v>8</v>
      </c>
      <c r="AB481" s="1019">
        <v>0</v>
      </c>
      <c r="AC481" s="1019">
        <v>3</v>
      </c>
      <c r="AZ481" s="1019">
        <v>1</v>
      </c>
      <c r="BA481" s="1019">
        <f t="shared" si="1"/>
        <v>0</v>
      </c>
      <c r="BB481" s="1019">
        <f t="shared" si="2"/>
        <v>0</v>
      </c>
      <c r="BC481" s="1019">
        <f t="shared" si="3"/>
        <v>0</v>
      </c>
      <c r="BD481" s="1019">
        <f t="shared" si="4"/>
        <v>0</v>
      </c>
      <c r="BE481" s="1019">
        <f t="shared" si="5"/>
        <v>0</v>
      </c>
      <c r="CA481" s="1048">
        <v>8</v>
      </c>
      <c r="CB481" s="1048">
        <v>0</v>
      </c>
      <c r="CZ481" s="1019">
        <v>0</v>
      </c>
    </row>
    <row r="482" spans="1:104">
      <c r="A482" s="1042">
        <v>97</v>
      </c>
      <c r="B482" s="1043" t="s">
        <v>1910</v>
      </c>
      <c r="C482" s="1044" t="s">
        <v>1911</v>
      </c>
      <c r="D482" s="1045" t="s">
        <v>1335</v>
      </c>
      <c r="E482" s="1046">
        <v>3195.3407960519999</v>
      </c>
      <c r="F482" s="1095">
        <v>0</v>
      </c>
      <c r="G482" s="1047">
        <f t="shared" si="0"/>
        <v>0</v>
      </c>
      <c r="O482" s="1041">
        <v>2</v>
      </c>
      <c r="AA482" s="1019">
        <v>8</v>
      </c>
      <c r="AB482" s="1019">
        <v>0</v>
      </c>
      <c r="AC482" s="1019">
        <v>3</v>
      </c>
      <c r="AZ482" s="1019">
        <v>1</v>
      </c>
      <c r="BA482" s="1019">
        <f t="shared" si="1"/>
        <v>0</v>
      </c>
      <c r="BB482" s="1019">
        <f t="shared" si="2"/>
        <v>0</v>
      </c>
      <c r="BC482" s="1019">
        <f t="shared" si="3"/>
        <v>0</v>
      </c>
      <c r="BD482" s="1019">
        <f t="shared" si="4"/>
        <v>0</v>
      </c>
      <c r="BE482" s="1019">
        <f t="shared" si="5"/>
        <v>0</v>
      </c>
      <c r="CA482" s="1048">
        <v>8</v>
      </c>
      <c r="CB482" s="1048">
        <v>0</v>
      </c>
      <c r="CZ482" s="1019">
        <v>0</v>
      </c>
    </row>
    <row r="483" spans="1:104">
      <c r="A483" s="1042">
        <v>98</v>
      </c>
      <c r="B483" s="1043" t="s">
        <v>1912</v>
      </c>
      <c r="C483" s="1044" t="s">
        <v>1913</v>
      </c>
      <c r="D483" s="1045" t="s">
        <v>1335</v>
      </c>
      <c r="E483" s="1046">
        <v>1065.113598684</v>
      </c>
      <c r="F483" s="1095">
        <v>0</v>
      </c>
      <c r="G483" s="1047">
        <f t="shared" si="0"/>
        <v>0</v>
      </c>
      <c r="O483" s="1041">
        <v>2</v>
      </c>
      <c r="AA483" s="1019">
        <v>8</v>
      </c>
      <c r="AB483" s="1019">
        <v>0</v>
      </c>
      <c r="AC483" s="1019">
        <v>3</v>
      </c>
      <c r="AZ483" s="1019">
        <v>1</v>
      </c>
      <c r="BA483" s="1019">
        <f t="shared" si="1"/>
        <v>0</v>
      </c>
      <c r="BB483" s="1019">
        <f t="shared" si="2"/>
        <v>0</v>
      </c>
      <c r="BC483" s="1019">
        <f t="shared" si="3"/>
        <v>0</v>
      </c>
      <c r="BD483" s="1019">
        <f t="shared" si="4"/>
        <v>0</v>
      </c>
      <c r="BE483" s="1019">
        <f t="shared" si="5"/>
        <v>0</v>
      </c>
      <c r="CA483" s="1048">
        <v>8</v>
      </c>
      <c r="CB483" s="1048">
        <v>0</v>
      </c>
      <c r="CZ483" s="1019">
        <v>0</v>
      </c>
    </row>
    <row r="484" spans="1:104">
      <c r="A484" s="1055"/>
      <c r="B484" s="1056" t="s">
        <v>669</v>
      </c>
      <c r="C484" s="1057" t="str">
        <f>CONCATENATE(B476," ",C476)</f>
        <v>D96 Přesuny suti a vybouraných hmot</v>
      </c>
      <c r="D484" s="1058"/>
      <c r="E484" s="1059"/>
      <c r="F484" s="1060"/>
      <c r="G484" s="1061">
        <f>SUM(G476:G483)</f>
        <v>0</v>
      </c>
      <c r="O484" s="1041">
        <v>4</v>
      </c>
      <c r="BA484" s="1062">
        <f>SUM(BA476:BA483)</f>
        <v>0</v>
      </c>
      <c r="BB484" s="1062">
        <f>SUM(BB476:BB483)</f>
        <v>0</v>
      </c>
      <c r="BC484" s="1062">
        <f>SUM(BC476:BC483)</f>
        <v>0</v>
      </c>
      <c r="BD484" s="1062">
        <f>SUM(BD476:BD483)</f>
        <v>0</v>
      </c>
      <c r="BE484" s="1062">
        <f>SUM(BE476:BE483)</f>
        <v>0</v>
      </c>
    </row>
    <row r="485" spans="1:104">
      <c r="E485" s="1019"/>
    </row>
    <row r="486" spans="1:104">
      <c r="E486" s="1019"/>
    </row>
    <row r="487" spans="1:104">
      <c r="E487" s="1019"/>
    </row>
    <row r="488" spans="1:104">
      <c r="E488" s="1019"/>
    </row>
    <row r="489" spans="1:104">
      <c r="E489" s="1019"/>
    </row>
    <row r="490" spans="1:104">
      <c r="E490" s="1019"/>
    </row>
    <row r="491" spans="1:104">
      <c r="E491" s="1019"/>
    </row>
    <row r="492" spans="1:104">
      <c r="E492" s="1019"/>
    </row>
    <row r="493" spans="1:104">
      <c r="E493" s="1019"/>
    </row>
    <row r="494" spans="1:104">
      <c r="E494" s="1019"/>
    </row>
    <row r="495" spans="1:104">
      <c r="E495" s="1019"/>
    </row>
    <row r="496" spans="1:104">
      <c r="E496" s="1019"/>
    </row>
    <row r="497" spans="1:7">
      <c r="E497" s="1019"/>
    </row>
    <row r="498" spans="1:7">
      <c r="E498" s="1019"/>
    </row>
    <row r="499" spans="1:7">
      <c r="E499" s="1019"/>
    </row>
    <row r="500" spans="1:7">
      <c r="E500" s="1019"/>
    </row>
    <row r="501" spans="1:7">
      <c r="E501" s="1019"/>
    </row>
    <row r="502" spans="1:7">
      <c r="E502" s="1019"/>
    </row>
    <row r="503" spans="1:7">
      <c r="E503" s="1019"/>
    </row>
    <row r="504" spans="1:7">
      <c r="E504" s="1019"/>
    </row>
    <row r="505" spans="1:7">
      <c r="E505" s="1019"/>
    </row>
    <row r="506" spans="1:7">
      <c r="E506" s="1019"/>
    </row>
    <row r="507" spans="1:7">
      <c r="E507" s="1019"/>
    </row>
    <row r="508" spans="1:7">
      <c r="A508" s="1065"/>
      <c r="B508" s="1065"/>
      <c r="C508" s="1065"/>
      <c r="D508" s="1065"/>
      <c r="E508" s="1065"/>
      <c r="F508" s="1065"/>
      <c r="G508" s="1065"/>
    </row>
    <row r="509" spans="1:7">
      <c r="A509" s="1065"/>
      <c r="B509" s="1065"/>
      <c r="C509" s="1065"/>
      <c r="D509" s="1065"/>
      <c r="E509" s="1065"/>
      <c r="F509" s="1065"/>
      <c r="G509" s="1065"/>
    </row>
    <row r="510" spans="1:7">
      <c r="A510" s="1065"/>
      <c r="B510" s="1065"/>
      <c r="C510" s="1065"/>
      <c r="D510" s="1065"/>
      <c r="E510" s="1065"/>
      <c r="F510" s="1065"/>
      <c r="G510" s="1065"/>
    </row>
    <row r="511" spans="1:7">
      <c r="A511" s="1065"/>
      <c r="B511" s="1065"/>
      <c r="C511" s="1065"/>
      <c r="D511" s="1065"/>
      <c r="E511" s="1065"/>
      <c r="F511" s="1065"/>
      <c r="G511" s="1065"/>
    </row>
    <row r="512" spans="1:7">
      <c r="E512" s="1019"/>
    </row>
    <row r="513" spans="5:5">
      <c r="E513" s="1019"/>
    </row>
    <row r="514" spans="5:5">
      <c r="E514" s="1019"/>
    </row>
    <row r="515" spans="5:5">
      <c r="E515" s="1019"/>
    </row>
    <row r="516" spans="5:5">
      <c r="E516" s="1019"/>
    </row>
    <row r="517" spans="5:5">
      <c r="E517" s="1019"/>
    </row>
    <row r="518" spans="5:5">
      <c r="E518" s="1019"/>
    </row>
    <row r="519" spans="5:5">
      <c r="E519" s="1019"/>
    </row>
    <row r="520" spans="5:5">
      <c r="E520" s="1019"/>
    </row>
    <row r="521" spans="5:5">
      <c r="E521" s="1019"/>
    </row>
    <row r="522" spans="5:5">
      <c r="E522" s="1019"/>
    </row>
    <row r="523" spans="5:5">
      <c r="E523" s="1019"/>
    </row>
    <row r="524" spans="5:5">
      <c r="E524" s="1019"/>
    </row>
    <row r="525" spans="5:5">
      <c r="E525" s="1019"/>
    </row>
    <row r="526" spans="5:5">
      <c r="E526" s="1019"/>
    </row>
    <row r="527" spans="5:5">
      <c r="E527" s="1019"/>
    </row>
    <row r="528" spans="5:5">
      <c r="E528" s="1019"/>
    </row>
    <row r="529" spans="1:7">
      <c r="E529" s="1019"/>
    </row>
    <row r="530" spans="1:7">
      <c r="E530" s="1019"/>
    </row>
    <row r="531" spans="1:7">
      <c r="E531" s="1019"/>
    </row>
    <row r="532" spans="1:7">
      <c r="E532" s="1019"/>
    </row>
    <row r="533" spans="1:7">
      <c r="E533" s="1019"/>
    </row>
    <row r="534" spans="1:7">
      <c r="E534" s="1019"/>
    </row>
    <row r="535" spans="1:7">
      <c r="E535" s="1019"/>
    </row>
    <row r="536" spans="1:7">
      <c r="E536" s="1019"/>
    </row>
    <row r="537" spans="1:7">
      <c r="E537" s="1019"/>
    </row>
    <row r="538" spans="1:7">
      <c r="E538" s="1019"/>
    </row>
    <row r="539" spans="1:7">
      <c r="E539" s="1019"/>
    </row>
    <row r="540" spans="1:7">
      <c r="E540" s="1019"/>
    </row>
    <row r="541" spans="1:7">
      <c r="E541" s="1019"/>
    </row>
    <row r="542" spans="1:7">
      <c r="E542" s="1019"/>
    </row>
    <row r="543" spans="1:7">
      <c r="A543" s="1066"/>
      <c r="B543" s="1066"/>
    </row>
    <row r="544" spans="1:7">
      <c r="A544" s="1065"/>
      <c r="B544" s="1065"/>
      <c r="C544" s="1068"/>
      <c r="D544" s="1068"/>
      <c r="E544" s="1069"/>
      <c r="F544" s="1068"/>
      <c r="G544" s="1070"/>
    </row>
    <row r="545" spans="1:7">
      <c r="A545" s="1071"/>
      <c r="B545" s="1071"/>
      <c r="C545" s="1065"/>
      <c r="D545" s="1065"/>
      <c r="E545" s="1072"/>
      <c r="F545" s="1065"/>
      <c r="G545" s="1065"/>
    </row>
    <row r="546" spans="1:7">
      <c r="A546" s="1065"/>
      <c r="B546" s="1065"/>
      <c r="C546" s="1065"/>
      <c r="D546" s="1065"/>
      <c r="E546" s="1072"/>
      <c r="F546" s="1065"/>
      <c r="G546" s="1065"/>
    </row>
    <row r="547" spans="1:7">
      <c r="A547" s="1065"/>
      <c r="B547" s="1065"/>
      <c r="C547" s="1065"/>
      <c r="D547" s="1065"/>
      <c r="E547" s="1072"/>
      <c r="F547" s="1065"/>
      <c r="G547" s="1065"/>
    </row>
    <row r="548" spans="1:7">
      <c r="A548" s="1065"/>
      <c r="B548" s="1065"/>
      <c r="C548" s="1065"/>
      <c r="D548" s="1065"/>
      <c r="E548" s="1072"/>
      <c r="F548" s="1065"/>
      <c r="G548" s="1065"/>
    </row>
    <row r="549" spans="1:7">
      <c r="A549" s="1065"/>
      <c r="B549" s="1065"/>
      <c r="C549" s="1065"/>
      <c r="D549" s="1065"/>
      <c r="E549" s="1072"/>
      <c r="F549" s="1065"/>
      <c r="G549" s="1065"/>
    </row>
    <row r="550" spans="1:7">
      <c r="A550" s="1065"/>
      <c r="B550" s="1065"/>
      <c r="C550" s="1065"/>
      <c r="D550" s="1065"/>
      <c r="E550" s="1072"/>
      <c r="F550" s="1065"/>
      <c r="G550" s="1065"/>
    </row>
    <row r="551" spans="1:7">
      <c r="A551" s="1065"/>
      <c r="B551" s="1065"/>
      <c r="C551" s="1065"/>
      <c r="D551" s="1065"/>
      <c r="E551" s="1072"/>
      <c r="F551" s="1065"/>
      <c r="G551" s="1065"/>
    </row>
    <row r="552" spans="1:7">
      <c r="A552" s="1065"/>
      <c r="B552" s="1065"/>
      <c r="C552" s="1065"/>
      <c r="D552" s="1065"/>
      <c r="E552" s="1072"/>
      <c r="F552" s="1065"/>
      <c r="G552" s="1065"/>
    </row>
    <row r="553" spans="1:7">
      <c r="A553" s="1065"/>
      <c r="B553" s="1065"/>
      <c r="C553" s="1065"/>
      <c r="D553" s="1065"/>
      <c r="E553" s="1072"/>
      <c r="F553" s="1065"/>
      <c r="G553" s="1065"/>
    </row>
    <row r="554" spans="1:7">
      <c r="A554" s="1065"/>
      <c r="B554" s="1065"/>
      <c r="C554" s="1065"/>
      <c r="D554" s="1065"/>
      <c r="E554" s="1072"/>
      <c r="F554" s="1065"/>
      <c r="G554" s="1065"/>
    </row>
    <row r="555" spans="1:7">
      <c r="A555" s="1065"/>
      <c r="B555" s="1065"/>
      <c r="C555" s="1065"/>
      <c r="D555" s="1065"/>
      <c r="E555" s="1072"/>
      <c r="F555" s="1065"/>
      <c r="G555" s="1065"/>
    </row>
    <row r="556" spans="1:7">
      <c r="A556" s="1065"/>
      <c r="B556" s="1065"/>
      <c r="C556" s="1065"/>
      <c r="D556" s="1065"/>
      <c r="E556" s="1072"/>
      <c r="F556" s="1065"/>
      <c r="G556" s="1065"/>
    </row>
    <row r="557" spans="1:7">
      <c r="A557" s="1065"/>
      <c r="B557" s="1065"/>
      <c r="C557" s="1065"/>
      <c r="D557" s="1065"/>
      <c r="E557" s="1072"/>
      <c r="F557" s="1065"/>
      <c r="G557" s="1065"/>
    </row>
  </sheetData>
  <sheetProtection password="DCC9" sheet="1" objects="1" scenarios="1" selectLockedCells="1"/>
  <autoFilter ref="A6:G484"/>
  <mergeCells count="344">
    <mergeCell ref="A1:G1"/>
    <mergeCell ref="A3:B3"/>
    <mergeCell ref="A4:B4"/>
    <mergeCell ref="E4:G4"/>
    <mergeCell ref="C9:D9"/>
    <mergeCell ref="C11:D11"/>
    <mergeCell ref="C26:D26"/>
    <mergeCell ref="C27:D27"/>
    <mergeCell ref="C28:D28"/>
    <mergeCell ref="C29:D29"/>
    <mergeCell ref="C31:D31"/>
    <mergeCell ref="C35:D35"/>
    <mergeCell ref="C12:D12"/>
    <mergeCell ref="C21:D21"/>
    <mergeCell ref="C22:D22"/>
    <mergeCell ref="C23:D23"/>
    <mergeCell ref="C24:D24"/>
    <mergeCell ref="C25:D25"/>
    <mergeCell ref="C57:D57"/>
    <mergeCell ref="C58:D58"/>
    <mergeCell ref="C59:D59"/>
    <mergeCell ref="C60:D60"/>
    <mergeCell ref="C61:D61"/>
    <mergeCell ref="C62:D62"/>
    <mergeCell ref="C36:D36"/>
    <mergeCell ref="C37:D37"/>
    <mergeCell ref="C41:D41"/>
    <mergeCell ref="C42:D42"/>
    <mergeCell ref="C53:D53"/>
    <mergeCell ref="C55:D55"/>
    <mergeCell ref="C69:D69"/>
    <mergeCell ref="C70:D70"/>
    <mergeCell ref="C71:D71"/>
    <mergeCell ref="C72:D72"/>
    <mergeCell ref="C73:D73"/>
    <mergeCell ref="C75:D75"/>
    <mergeCell ref="C63:D63"/>
    <mergeCell ref="C64:D64"/>
    <mergeCell ref="C65:D65"/>
    <mergeCell ref="C66:D66"/>
    <mergeCell ref="C67:D67"/>
    <mergeCell ref="C68:D68"/>
    <mergeCell ref="C83:D83"/>
    <mergeCell ref="C84:D84"/>
    <mergeCell ref="C85:D85"/>
    <mergeCell ref="C86:D86"/>
    <mergeCell ref="C87:D87"/>
    <mergeCell ref="C88:D88"/>
    <mergeCell ref="C76:D76"/>
    <mergeCell ref="C77:D77"/>
    <mergeCell ref="C78:D78"/>
    <mergeCell ref="C79:D79"/>
    <mergeCell ref="C80:D80"/>
    <mergeCell ref="C81:D81"/>
    <mergeCell ref="C96:D96"/>
    <mergeCell ref="C97:D97"/>
    <mergeCell ref="C98:D98"/>
    <mergeCell ref="C99:D99"/>
    <mergeCell ref="C100:D100"/>
    <mergeCell ref="C103:D103"/>
    <mergeCell ref="C89:D89"/>
    <mergeCell ref="C90:D90"/>
    <mergeCell ref="C91:D91"/>
    <mergeCell ref="C92:D92"/>
    <mergeCell ref="C94:D94"/>
    <mergeCell ref="C95:D95"/>
    <mergeCell ref="C112:D112"/>
    <mergeCell ref="C113:D113"/>
    <mergeCell ref="C114:D114"/>
    <mergeCell ref="C115:D115"/>
    <mergeCell ref="C116:D116"/>
    <mergeCell ref="C117:D117"/>
    <mergeCell ref="C105:D105"/>
    <mergeCell ref="C107:D107"/>
    <mergeCell ref="C108:D108"/>
    <mergeCell ref="C109:D109"/>
    <mergeCell ref="C110:D110"/>
    <mergeCell ref="C111:D111"/>
    <mergeCell ref="C125:D125"/>
    <mergeCell ref="C126:D126"/>
    <mergeCell ref="C127:D127"/>
    <mergeCell ref="C128:D128"/>
    <mergeCell ref="C130:D130"/>
    <mergeCell ref="C131:D131"/>
    <mergeCell ref="C118:D118"/>
    <mergeCell ref="C119:D119"/>
    <mergeCell ref="C120:D120"/>
    <mergeCell ref="C122:D122"/>
    <mergeCell ref="C123:D123"/>
    <mergeCell ref="C124:D124"/>
    <mergeCell ref="C138:D138"/>
    <mergeCell ref="C139:D139"/>
    <mergeCell ref="C140:D140"/>
    <mergeCell ref="C142:D142"/>
    <mergeCell ref="C143:D143"/>
    <mergeCell ref="C144:D144"/>
    <mergeCell ref="C132:D132"/>
    <mergeCell ref="C133:D133"/>
    <mergeCell ref="C134:D134"/>
    <mergeCell ref="C135:D135"/>
    <mergeCell ref="C136:D136"/>
    <mergeCell ref="C137:D137"/>
    <mergeCell ref="C151:D151"/>
    <mergeCell ref="C152:D152"/>
    <mergeCell ref="C153:D153"/>
    <mergeCell ref="C154:D154"/>
    <mergeCell ref="C155:D155"/>
    <mergeCell ref="C156:D156"/>
    <mergeCell ref="C145:D145"/>
    <mergeCell ref="C146:D146"/>
    <mergeCell ref="C147:D147"/>
    <mergeCell ref="C148:D148"/>
    <mergeCell ref="C149:D149"/>
    <mergeCell ref="C150:D150"/>
    <mergeCell ref="C164:D164"/>
    <mergeCell ref="C165:D165"/>
    <mergeCell ref="C166:D166"/>
    <mergeCell ref="C168:D168"/>
    <mergeCell ref="C169:D169"/>
    <mergeCell ref="C170:D170"/>
    <mergeCell ref="C157:D157"/>
    <mergeCell ref="C158:D158"/>
    <mergeCell ref="C159:D159"/>
    <mergeCell ref="C160:D160"/>
    <mergeCell ref="C162:D162"/>
    <mergeCell ref="C163:D163"/>
    <mergeCell ref="C177:D177"/>
    <mergeCell ref="C179:D179"/>
    <mergeCell ref="C180:D180"/>
    <mergeCell ref="C181:D181"/>
    <mergeCell ref="C182:D182"/>
    <mergeCell ref="C183:D183"/>
    <mergeCell ref="C171:D171"/>
    <mergeCell ref="C172:D172"/>
    <mergeCell ref="C173:D173"/>
    <mergeCell ref="C174:D174"/>
    <mergeCell ref="C175:D175"/>
    <mergeCell ref="C176:D176"/>
    <mergeCell ref="C191:D191"/>
    <mergeCell ref="C192:D192"/>
    <mergeCell ref="C193:D193"/>
    <mergeCell ref="C194:D194"/>
    <mergeCell ref="C195:D195"/>
    <mergeCell ref="C196:D196"/>
    <mergeCell ref="C184:D184"/>
    <mergeCell ref="C185:D185"/>
    <mergeCell ref="C186:D186"/>
    <mergeCell ref="C188:D188"/>
    <mergeCell ref="C189:D189"/>
    <mergeCell ref="C190:D190"/>
    <mergeCell ref="C203:D203"/>
    <mergeCell ref="C204:D204"/>
    <mergeCell ref="C205:D205"/>
    <mergeCell ref="C206:D206"/>
    <mergeCell ref="C207:D207"/>
    <mergeCell ref="C208:D208"/>
    <mergeCell ref="C197:D197"/>
    <mergeCell ref="C198:D198"/>
    <mergeCell ref="C199:D199"/>
    <mergeCell ref="C200:D200"/>
    <mergeCell ref="C201:D201"/>
    <mergeCell ref="C202:D202"/>
    <mergeCell ref="C216:D216"/>
    <mergeCell ref="C217:D217"/>
    <mergeCell ref="C218:D218"/>
    <mergeCell ref="C220:D220"/>
    <mergeCell ref="C223:D223"/>
    <mergeCell ref="C225:D225"/>
    <mergeCell ref="C210:D210"/>
    <mergeCell ref="C211:D211"/>
    <mergeCell ref="C212:D212"/>
    <mergeCell ref="C213:D213"/>
    <mergeCell ref="C214:D214"/>
    <mergeCell ref="C215:D215"/>
    <mergeCell ref="C232:D232"/>
    <mergeCell ref="C233:D233"/>
    <mergeCell ref="C234:D234"/>
    <mergeCell ref="C235:D235"/>
    <mergeCell ref="C237:D237"/>
    <mergeCell ref="C238:D238"/>
    <mergeCell ref="C226:D226"/>
    <mergeCell ref="C227:D227"/>
    <mergeCell ref="C228:D228"/>
    <mergeCell ref="C229:D229"/>
    <mergeCell ref="C230:D230"/>
    <mergeCell ref="C231:D231"/>
    <mergeCell ref="C248:D248"/>
    <mergeCell ref="C249:D249"/>
    <mergeCell ref="C250:D250"/>
    <mergeCell ref="C251:D251"/>
    <mergeCell ref="C253:D253"/>
    <mergeCell ref="C254:D254"/>
    <mergeCell ref="C239:D239"/>
    <mergeCell ref="C240:D240"/>
    <mergeCell ref="C242:D242"/>
    <mergeCell ref="C243:D243"/>
    <mergeCell ref="C245:D245"/>
    <mergeCell ref="C247:D247"/>
    <mergeCell ref="C263:D263"/>
    <mergeCell ref="C264:D264"/>
    <mergeCell ref="C265:D265"/>
    <mergeCell ref="C266:D266"/>
    <mergeCell ref="C267:D267"/>
    <mergeCell ref="C268:D268"/>
    <mergeCell ref="C255:D255"/>
    <mergeCell ref="C257:D257"/>
    <mergeCell ref="C259:D259"/>
    <mergeCell ref="C260:D260"/>
    <mergeCell ref="C261:D261"/>
    <mergeCell ref="C262:D262"/>
    <mergeCell ref="C275:D275"/>
    <mergeCell ref="C276:D276"/>
    <mergeCell ref="C277:D277"/>
    <mergeCell ref="C278:D278"/>
    <mergeCell ref="C279:D279"/>
    <mergeCell ref="C280:D280"/>
    <mergeCell ref="C269:D269"/>
    <mergeCell ref="C270:D270"/>
    <mergeCell ref="C271:D271"/>
    <mergeCell ref="C272:D272"/>
    <mergeCell ref="C273:D273"/>
    <mergeCell ref="C274:D274"/>
    <mergeCell ref="C287:D287"/>
    <mergeCell ref="C288:D288"/>
    <mergeCell ref="C289:D289"/>
    <mergeCell ref="C290:D290"/>
    <mergeCell ref="C291:D291"/>
    <mergeCell ref="C292:D292"/>
    <mergeCell ref="C281:D281"/>
    <mergeCell ref="C282:D282"/>
    <mergeCell ref="C283:D283"/>
    <mergeCell ref="C284:D284"/>
    <mergeCell ref="C285:D285"/>
    <mergeCell ref="C286:D286"/>
    <mergeCell ref="C299:D299"/>
    <mergeCell ref="C300:D300"/>
    <mergeCell ref="C301:D301"/>
    <mergeCell ref="C303:D303"/>
    <mergeCell ref="C304:D304"/>
    <mergeCell ref="C308:D308"/>
    <mergeCell ref="C293:D293"/>
    <mergeCell ref="C294:D294"/>
    <mergeCell ref="C295:D295"/>
    <mergeCell ref="C296:D296"/>
    <mergeCell ref="C297:D297"/>
    <mergeCell ref="C298:D298"/>
    <mergeCell ref="C317:D317"/>
    <mergeCell ref="C319:D319"/>
    <mergeCell ref="C321:D321"/>
    <mergeCell ref="C323:D323"/>
    <mergeCell ref="C324:D324"/>
    <mergeCell ref="C325:D325"/>
    <mergeCell ref="C309:D309"/>
    <mergeCell ref="C310:D310"/>
    <mergeCell ref="C311:D311"/>
    <mergeCell ref="C313:D313"/>
    <mergeCell ref="C314:D314"/>
    <mergeCell ref="C316:D316"/>
    <mergeCell ref="C333:D333"/>
    <mergeCell ref="C334:D334"/>
    <mergeCell ref="C341:D341"/>
    <mergeCell ref="C342:D342"/>
    <mergeCell ref="C344:D344"/>
    <mergeCell ref="C345:D345"/>
    <mergeCell ref="C326:D326"/>
    <mergeCell ref="C328:D328"/>
    <mergeCell ref="C329:D329"/>
    <mergeCell ref="C330:D330"/>
    <mergeCell ref="C331:D331"/>
    <mergeCell ref="C332:D332"/>
    <mergeCell ref="C353:D353"/>
    <mergeCell ref="C357:D357"/>
    <mergeCell ref="C359:D359"/>
    <mergeCell ref="C361:D361"/>
    <mergeCell ref="C362:D362"/>
    <mergeCell ref="C363:D363"/>
    <mergeCell ref="C346:D346"/>
    <mergeCell ref="C347:D347"/>
    <mergeCell ref="C348:D348"/>
    <mergeCell ref="C349:D349"/>
    <mergeCell ref="C351:D351"/>
    <mergeCell ref="C352:D352"/>
    <mergeCell ref="C379:D379"/>
    <mergeCell ref="C381:D381"/>
    <mergeCell ref="C383:D383"/>
    <mergeCell ref="C384:D384"/>
    <mergeCell ref="C385:D385"/>
    <mergeCell ref="C386:D386"/>
    <mergeCell ref="C364:D364"/>
    <mergeCell ref="C365:D365"/>
    <mergeCell ref="C366:D366"/>
    <mergeCell ref="C376:D376"/>
    <mergeCell ref="C377:D377"/>
    <mergeCell ref="C378:D378"/>
    <mergeCell ref="C401:D401"/>
    <mergeCell ref="C402:D402"/>
    <mergeCell ref="C403:D403"/>
    <mergeCell ref="C404:D404"/>
    <mergeCell ref="C406:D406"/>
    <mergeCell ref="C407:D407"/>
    <mergeCell ref="C387:D387"/>
    <mergeCell ref="C388:D388"/>
    <mergeCell ref="C389:D389"/>
    <mergeCell ref="C393:D393"/>
    <mergeCell ref="C395:D395"/>
    <mergeCell ref="C400:D400"/>
    <mergeCell ref="C424:D424"/>
    <mergeCell ref="C425:D425"/>
    <mergeCell ref="C428:D428"/>
    <mergeCell ref="C429:D429"/>
    <mergeCell ref="C430:D430"/>
    <mergeCell ref="C432:D432"/>
    <mergeCell ref="C408:D408"/>
    <mergeCell ref="C409:D409"/>
    <mergeCell ref="C415:D415"/>
    <mergeCell ref="C417:D417"/>
    <mergeCell ref="C422:D422"/>
    <mergeCell ref="C423:D423"/>
    <mergeCell ref="C440:D440"/>
    <mergeCell ref="C441:D441"/>
    <mergeCell ref="C442:D442"/>
    <mergeCell ref="C443:D443"/>
    <mergeCell ref="C444:D444"/>
    <mergeCell ref="C446:D446"/>
    <mergeCell ref="C433:D433"/>
    <mergeCell ref="C434:D434"/>
    <mergeCell ref="C435:D435"/>
    <mergeCell ref="C436:D436"/>
    <mergeCell ref="C437:D437"/>
    <mergeCell ref="C438:D438"/>
    <mergeCell ref="C470:D470"/>
    <mergeCell ref="C471:D471"/>
    <mergeCell ref="C457:D457"/>
    <mergeCell ref="C458:D458"/>
    <mergeCell ref="C459:D459"/>
    <mergeCell ref="C464:D464"/>
    <mergeCell ref="C465:D465"/>
    <mergeCell ref="C466:D466"/>
    <mergeCell ref="C448:D448"/>
    <mergeCell ref="C449:D449"/>
    <mergeCell ref="C450:D450"/>
    <mergeCell ref="C452:D452"/>
    <mergeCell ref="C453:D453"/>
    <mergeCell ref="C455:D455"/>
  </mergeCells>
  <printOptions gridLinesSet="0"/>
  <pageMargins left="0.59055118110236227" right="0.39370078740157483" top="0.59055118110236227" bottom="0.98425196850393704" header="0.19685039370078741" footer="0.51181102362204722"/>
  <pageSetup paperSize="9" scale="98" orientation="portrait" r:id="rId1"/>
  <headerFooter alignWithMargins="0">
    <oddFooter>&amp;L&amp;9Zpracováno programem &amp;"Arial CE,Tučné"BUILDpower,  © RTS, a.s.&amp;R&amp;"Arial,Obyčejné"Strana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64"/>
  <sheetViews>
    <sheetView showGridLines="0" view="pageBreakPreview" topLeftCell="B1" zoomScale="70" zoomScaleNormal="100" zoomScaleSheetLayoutView="70" workbookViewId="0">
      <selection activeCell="G27" sqref="G27:I27"/>
    </sheetView>
  </sheetViews>
  <sheetFormatPr defaultColWidth="9" defaultRowHeight="12.75"/>
  <cols>
    <col min="1" max="1" width="8.42578125" style="698" hidden="1" customWidth="1"/>
    <col min="2" max="2" width="9.140625" style="698" customWidth="1"/>
    <col min="3" max="3" width="7.42578125" style="698" customWidth="1"/>
    <col min="4" max="4" width="13.42578125" style="698" customWidth="1"/>
    <col min="5" max="5" width="12.140625" style="698" customWidth="1"/>
    <col min="6" max="6" width="11.42578125" style="698" customWidth="1"/>
    <col min="7" max="7" width="12.7109375" style="806" customWidth="1"/>
    <col min="8" max="8" width="12.7109375" style="698" customWidth="1"/>
    <col min="9" max="9" width="12.7109375" style="806" customWidth="1"/>
    <col min="10" max="10" width="6.7109375" style="806" customWidth="1"/>
    <col min="11" max="11" width="4.28515625" style="698" customWidth="1"/>
    <col min="12" max="15" width="10.7109375" style="698" customWidth="1"/>
    <col min="16" max="256" width="9" style="698"/>
    <col min="257" max="257" width="0" style="698" hidden="1" customWidth="1"/>
    <col min="258" max="258" width="9.140625" style="698" customWidth="1"/>
    <col min="259" max="259" width="7.42578125" style="698" customWidth="1"/>
    <col min="260" max="260" width="13.42578125" style="698" customWidth="1"/>
    <col min="261" max="261" width="12.140625" style="698" customWidth="1"/>
    <col min="262" max="262" width="11.42578125" style="698" customWidth="1"/>
    <col min="263" max="265" width="12.7109375" style="698" customWidth="1"/>
    <col min="266" max="266" width="6.7109375" style="698" customWidth="1"/>
    <col min="267" max="267" width="4.28515625" style="698" customWidth="1"/>
    <col min="268" max="271" width="10.7109375" style="698" customWidth="1"/>
    <col min="272" max="512" width="9" style="698"/>
    <col min="513" max="513" width="0" style="698" hidden="1" customWidth="1"/>
    <col min="514" max="514" width="9.140625" style="698" customWidth="1"/>
    <col min="515" max="515" width="7.42578125" style="698" customWidth="1"/>
    <col min="516" max="516" width="13.42578125" style="698" customWidth="1"/>
    <col min="517" max="517" width="12.140625" style="698" customWidth="1"/>
    <col min="518" max="518" width="11.42578125" style="698" customWidth="1"/>
    <col min="519" max="521" width="12.7109375" style="698" customWidth="1"/>
    <col min="522" max="522" width="6.7109375" style="698" customWidth="1"/>
    <col min="523" max="523" width="4.28515625" style="698" customWidth="1"/>
    <col min="524" max="527" width="10.7109375" style="698" customWidth="1"/>
    <col min="528" max="768" width="9" style="698"/>
    <col min="769" max="769" width="0" style="698" hidden="1" customWidth="1"/>
    <col min="770" max="770" width="9.140625" style="698" customWidth="1"/>
    <col min="771" max="771" width="7.42578125" style="698" customWidth="1"/>
    <col min="772" max="772" width="13.42578125" style="698" customWidth="1"/>
    <col min="773" max="773" width="12.140625" style="698" customWidth="1"/>
    <col min="774" max="774" width="11.42578125" style="698" customWidth="1"/>
    <col min="775" max="777" width="12.7109375" style="698" customWidth="1"/>
    <col min="778" max="778" width="6.7109375" style="698" customWidth="1"/>
    <col min="779" max="779" width="4.28515625" style="698" customWidth="1"/>
    <col min="780" max="783" width="10.7109375" style="698" customWidth="1"/>
    <col min="784" max="1024" width="9" style="698"/>
    <col min="1025" max="1025" width="0" style="698" hidden="1" customWidth="1"/>
    <col min="1026" max="1026" width="9.140625" style="698" customWidth="1"/>
    <col min="1027" max="1027" width="7.42578125" style="698" customWidth="1"/>
    <col min="1028" max="1028" width="13.42578125" style="698" customWidth="1"/>
    <col min="1029" max="1029" width="12.140625" style="698" customWidth="1"/>
    <col min="1030" max="1030" width="11.42578125" style="698" customWidth="1"/>
    <col min="1031" max="1033" width="12.7109375" style="698" customWidth="1"/>
    <col min="1034" max="1034" width="6.7109375" style="698" customWidth="1"/>
    <col min="1035" max="1035" width="4.28515625" style="698" customWidth="1"/>
    <col min="1036" max="1039" width="10.7109375" style="698" customWidth="1"/>
    <col min="1040" max="1280" width="9" style="698"/>
    <col min="1281" max="1281" width="0" style="698" hidden="1" customWidth="1"/>
    <col min="1282" max="1282" width="9.140625" style="698" customWidth="1"/>
    <col min="1283" max="1283" width="7.42578125" style="698" customWidth="1"/>
    <col min="1284" max="1284" width="13.42578125" style="698" customWidth="1"/>
    <col min="1285" max="1285" width="12.140625" style="698" customWidth="1"/>
    <col min="1286" max="1286" width="11.42578125" style="698" customWidth="1"/>
    <col min="1287" max="1289" width="12.7109375" style="698" customWidth="1"/>
    <col min="1290" max="1290" width="6.7109375" style="698" customWidth="1"/>
    <col min="1291" max="1291" width="4.28515625" style="698" customWidth="1"/>
    <col min="1292" max="1295" width="10.7109375" style="698" customWidth="1"/>
    <col min="1296" max="1536" width="9" style="698"/>
    <col min="1537" max="1537" width="0" style="698" hidden="1" customWidth="1"/>
    <col min="1538" max="1538" width="9.140625" style="698" customWidth="1"/>
    <col min="1539" max="1539" width="7.42578125" style="698" customWidth="1"/>
    <col min="1540" max="1540" width="13.42578125" style="698" customWidth="1"/>
    <col min="1541" max="1541" width="12.140625" style="698" customWidth="1"/>
    <col min="1542" max="1542" width="11.42578125" style="698" customWidth="1"/>
    <col min="1543" max="1545" width="12.7109375" style="698" customWidth="1"/>
    <col min="1546" max="1546" width="6.7109375" style="698" customWidth="1"/>
    <col min="1547" max="1547" width="4.28515625" style="698" customWidth="1"/>
    <col min="1548" max="1551" width="10.7109375" style="698" customWidth="1"/>
    <col min="1552" max="1792" width="9" style="698"/>
    <col min="1793" max="1793" width="0" style="698" hidden="1" customWidth="1"/>
    <col min="1794" max="1794" width="9.140625" style="698" customWidth="1"/>
    <col min="1795" max="1795" width="7.42578125" style="698" customWidth="1"/>
    <col min="1796" max="1796" width="13.42578125" style="698" customWidth="1"/>
    <col min="1797" max="1797" width="12.140625" style="698" customWidth="1"/>
    <col min="1798" max="1798" width="11.42578125" style="698" customWidth="1"/>
    <col min="1799" max="1801" width="12.7109375" style="698" customWidth="1"/>
    <col min="1802" max="1802" width="6.7109375" style="698" customWidth="1"/>
    <col min="1803" max="1803" width="4.28515625" style="698" customWidth="1"/>
    <col min="1804" max="1807" width="10.7109375" style="698" customWidth="1"/>
    <col min="1808" max="2048" width="9" style="698"/>
    <col min="2049" max="2049" width="0" style="698" hidden="1" customWidth="1"/>
    <col min="2050" max="2050" width="9.140625" style="698" customWidth="1"/>
    <col min="2051" max="2051" width="7.42578125" style="698" customWidth="1"/>
    <col min="2052" max="2052" width="13.42578125" style="698" customWidth="1"/>
    <col min="2053" max="2053" width="12.140625" style="698" customWidth="1"/>
    <col min="2054" max="2054" width="11.42578125" style="698" customWidth="1"/>
    <col min="2055" max="2057" width="12.7109375" style="698" customWidth="1"/>
    <col min="2058" max="2058" width="6.7109375" style="698" customWidth="1"/>
    <col min="2059" max="2059" width="4.28515625" style="698" customWidth="1"/>
    <col min="2060" max="2063" width="10.7109375" style="698" customWidth="1"/>
    <col min="2064" max="2304" width="9" style="698"/>
    <col min="2305" max="2305" width="0" style="698" hidden="1" customWidth="1"/>
    <col min="2306" max="2306" width="9.140625" style="698" customWidth="1"/>
    <col min="2307" max="2307" width="7.42578125" style="698" customWidth="1"/>
    <col min="2308" max="2308" width="13.42578125" style="698" customWidth="1"/>
    <col min="2309" max="2309" width="12.140625" style="698" customWidth="1"/>
    <col min="2310" max="2310" width="11.42578125" style="698" customWidth="1"/>
    <col min="2311" max="2313" width="12.7109375" style="698" customWidth="1"/>
    <col min="2314" max="2314" width="6.7109375" style="698" customWidth="1"/>
    <col min="2315" max="2315" width="4.28515625" style="698" customWidth="1"/>
    <col min="2316" max="2319" width="10.7109375" style="698" customWidth="1"/>
    <col min="2320" max="2560" width="9" style="698"/>
    <col min="2561" max="2561" width="0" style="698" hidden="1" customWidth="1"/>
    <col min="2562" max="2562" width="9.140625" style="698" customWidth="1"/>
    <col min="2563" max="2563" width="7.42578125" style="698" customWidth="1"/>
    <col min="2564" max="2564" width="13.42578125" style="698" customWidth="1"/>
    <col min="2565" max="2565" width="12.140625" style="698" customWidth="1"/>
    <col min="2566" max="2566" width="11.42578125" style="698" customWidth="1"/>
    <col min="2567" max="2569" width="12.7109375" style="698" customWidth="1"/>
    <col min="2570" max="2570" width="6.7109375" style="698" customWidth="1"/>
    <col min="2571" max="2571" width="4.28515625" style="698" customWidth="1"/>
    <col min="2572" max="2575" width="10.7109375" style="698" customWidth="1"/>
    <col min="2576" max="2816" width="9" style="698"/>
    <col min="2817" max="2817" width="0" style="698" hidden="1" customWidth="1"/>
    <col min="2818" max="2818" width="9.140625" style="698" customWidth="1"/>
    <col min="2819" max="2819" width="7.42578125" style="698" customWidth="1"/>
    <col min="2820" max="2820" width="13.42578125" style="698" customWidth="1"/>
    <col min="2821" max="2821" width="12.140625" style="698" customWidth="1"/>
    <col min="2822" max="2822" width="11.42578125" style="698" customWidth="1"/>
    <col min="2823" max="2825" width="12.7109375" style="698" customWidth="1"/>
    <col min="2826" max="2826" width="6.7109375" style="698" customWidth="1"/>
    <col min="2827" max="2827" width="4.28515625" style="698" customWidth="1"/>
    <col min="2828" max="2831" width="10.7109375" style="698" customWidth="1"/>
    <col min="2832" max="3072" width="9" style="698"/>
    <col min="3073" max="3073" width="0" style="698" hidden="1" customWidth="1"/>
    <col min="3074" max="3074" width="9.140625" style="698" customWidth="1"/>
    <col min="3075" max="3075" width="7.42578125" style="698" customWidth="1"/>
    <col min="3076" max="3076" width="13.42578125" style="698" customWidth="1"/>
    <col min="3077" max="3077" width="12.140625" style="698" customWidth="1"/>
    <col min="3078" max="3078" width="11.42578125" style="698" customWidth="1"/>
    <col min="3079" max="3081" width="12.7109375" style="698" customWidth="1"/>
    <col min="3082" max="3082" width="6.7109375" style="698" customWidth="1"/>
    <col min="3083" max="3083" width="4.28515625" style="698" customWidth="1"/>
    <col min="3084" max="3087" width="10.7109375" style="698" customWidth="1"/>
    <col min="3088" max="3328" width="9" style="698"/>
    <col min="3329" max="3329" width="0" style="698" hidden="1" customWidth="1"/>
    <col min="3330" max="3330" width="9.140625" style="698" customWidth="1"/>
    <col min="3331" max="3331" width="7.42578125" style="698" customWidth="1"/>
    <col min="3332" max="3332" width="13.42578125" style="698" customWidth="1"/>
    <col min="3333" max="3333" width="12.140625" style="698" customWidth="1"/>
    <col min="3334" max="3334" width="11.42578125" style="698" customWidth="1"/>
    <col min="3335" max="3337" width="12.7109375" style="698" customWidth="1"/>
    <col min="3338" max="3338" width="6.7109375" style="698" customWidth="1"/>
    <col min="3339" max="3339" width="4.28515625" style="698" customWidth="1"/>
    <col min="3340" max="3343" width="10.7109375" style="698" customWidth="1"/>
    <col min="3344" max="3584" width="9" style="698"/>
    <col min="3585" max="3585" width="0" style="698" hidden="1" customWidth="1"/>
    <col min="3586" max="3586" width="9.140625" style="698" customWidth="1"/>
    <col min="3587" max="3587" width="7.42578125" style="698" customWidth="1"/>
    <col min="3588" max="3588" width="13.42578125" style="698" customWidth="1"/>
    <col min="3589" max="3589" width="12.140625" style="698" customWidth="1"/>
    <col min="3590" max="3590" width="11.42578125" style="698" customWidth="1"/>
    <col min="3591" max="3593" width="12.7109375" style="698" customWidth="1"/>
    <col min="3594" max="3594" width="6.7109375" style="698" customWidth="1"/>
    <col min="3595" max="3595" width="4.28515625" style="698" customWidth="1"/>
    <col min="3596" max="3599" width="10.7109375" style="698" customWidth="1"/>
    <col min="3600" max="3840" width="9" style="698"/>
    <col min="3841" max="3841" width="0" style="698" hidden="1" customWidth="1"/>
    <col min="3842" max="3842" width="9.140625" style="698" customWidth="1"/>
    <col min="3843" max="3843" width="7.42578125" style="698" customWidth="1"/>
    <col min="3844" max="3844" width="13.42578125" style="698" customWidth="1"/>
    <col min="3845" max="3845" width="12.140625" style="698" customWidth="1"/>
    <col min="3846" max="3846" width="11.42578125" style="698" customWidth="1"/>
    <col min="3847" max="3849" width="12.7109375" style="698" customWidth="1"/>
    <col min="3850" max="3850" width="6.7109375" style="698" customWidth="1"/>
    <col min="3851" max="3851" width="4.28515625" style="698" customWidth="1"/>
    <col min="3852" max="3855" width="10.7109375" style="698" customWidth="1"/>
    <col min="3856" max="4096" width="9" style="698"/>
    <col min="4097" max="4097" width="0" style="698" hidden="1" customWidth="1"/>
    <col min="4098" max="4098" width="9.140625" style="698" customWidth="1"/>
    <col min="4099" max="4099" width="7.42578125" style="698" customWidth="1"/>
    <col min="4100" max="4100" width="13.42578125" style="698" customWidth="1"/>
    <col min="4101" max="4101" width="12.140625" style="698" customWidth="1"/>
    <col min="4102" max="4102" width="11.42578125" style="698" customWidth="1"/>
    <col min="4103" max="4105" width="12.7109375" style="698" customWidth="1"/>
    <col min="4106" max="4106" width="6.7109375" style="698" customWidth="1"/>
    <col min="4107" max="4107" width="4.28515625" style="698" customWidth="1"/>
    <col min="4108" max="4111" width="10.7109375" style="698" customWidth="1"/>
    <col min="4112" max="4352" width="9" style="698"/>
    <col min="4353" max="4353" width="0" style="698" hidden="1" customWidth="1"/>
    <col min="4354" max="4354" width="9.140625" style="698" customWidth="1"/>
    <col min="4355" max="4355" width="7.42578125" style="698" customWidth="1"/>
    <col min="4356" max="4356" width="13.42578125" style="698" customWidth="1"/>
    <col min="4357" max="4357" width="12.140625" style="698" customWidth="1"/>
    <col min="4358" max="4358" width="11.42578125" style="698" customWidth="1"/>
    <col min="4359" max="4361" width="12.7109375" style="698" customWidth="1"/>
    <col min="4362" max="4362" width="6.7109375" style="698" customWidth="1"/>
    <col min="4363" max="4363" width="4.28515625" style="698" customWidth="1"/>
    <col min="4364" max="4367" width="10.7109375" style="698" customWidth="1"/>
    <col min="4368" max="4608" width="9" style="698"/>
    <col min="4609" max="4609" width="0" style="698" hidden="1" customWidth="1"/>
    <col min="4610" max="4610" width="9.140625" style="698" customWidth="1"/>
    <col min="4611" max="4611" width="7.42578125" style="698" customWidth="1"/>
    <col min="4612" max="4612" width="13.42578125" style="698" customWidth="1"/>
    <col min="4613" max="4613" width="12.140625" style="698" customWidth="1"/>
    <col min="4614" max="4614" width="11.42578125" style="698" customWidth="1"/>
    <col min="4615" max="4617" width="12.7109375" style="698" customWidth="1"/>
    <col min="4618" max="4618" width="6.7109375" style="698" customWidth="1"/>
    <col min="4619" max="4619" width="4.28515625" style="698" customWidth="1"/>
    <col min="4620" max="4623" width="10.7109375" style="698" customWidth="1"/>
    <col min="4624" max="4864" width="9" style="698"/>
    <col min="4865" max="4865" width="0" style="698" hidden="1" customWidth="1"/>
    <col min="4866" max="4866" width="9.140625" style="698" customWidth="1"/>
    <col min="4867" max="4867" width="7.42578125" style="698" customWidth="1"/>
    <col min="4868" max="4868" width="13.42578125" style="698" customWidth="1"/>
    <col min="4869" max="4869" width="12.140625" style="698" customWidth="1"/>
    <col min="4870" max="4870" width="11.42578125" style="698" customWidth="1"/>
    <col min="4871" max="4873" width="12.7109375" style="698" customWidth="1"/>
    <col min="4874" max="4874" width="6.7109375" style="698" customWidth="1"/>
    <col min="4875" max="4875" width="4.28515625" style="698" customWidth="1"/>
    <col min="4876" max="4879" width="10.7109375" style="698" customWidth="1"/>
    <col min="4880" max="5120" width="9" style="698"/>
    <col min="5121" max="5121" width="0" style="698" hidden="1" customWidth="1"/>
    <col min="5122" max="5122" width="9.140625" style="698" customWidth="1"/>
    <col min="5123" max="5123" width="7.42578125" style="698" customWidth="1"/>
    <col min="5124" max="5124" width="13.42578125" style="698" customWidth="1"/>
    <col min="5125" max="5125" width="12.140625" style="698" customWidth="1"/>
    <col min="5126" max="5126" width="11.42578125" style="698" customWidth="1"/>
    <col min="5127" max="5129" width="12.7109375" style="698" customWidth="1"/>
    <col min="5130" max="5130" width="6.7109375" style="698" customWidth="1"/>
    <col min="5131" max="5131" width="4.28515625" style="698" customWidth="1"/>
    <col min="5132" max="5135" width="10.7109375" style="698" customWidth="1"/>
    <col min="5136" max="5376" width="9" style="698"/>
    <col min="5377" max="5377" width="0" style="698" hidden="1" customWidth="1"/>
    <col min="5378" max="5378" width="9.140625" style="698" customWidth="1"/>
    <col min="5379" max="5379" width="7.42578125" style="698" customWidth="1"/>
    <col min="5380" max="5380" width="13.42578125" style="698" customWidth="1"/>
    <col min="5381" max="5381" width="12.140625" style="698" customWidth="1"/>
    <col min="5382" max="5382" width="11.42578125" style="698" customWidth="1"/>
    <col min="5383" max="5385" width="12.7109375" style="698" customWidth="1"/>
    <col min="5386" max="5386" width="6.7109375" style="698" customWidth="1"/>
    <col min="5387" max="5387" width="4.28515625" style="698" customWidth="1"/>
    <col min="5388" max="5391" width="10.7109375" style="698" customWidth="1"/>
    <col min="5392" max="5632" width="9" style="698"/>
    <col min="5633" max="5633" width="0" style="698" hidden="1" customWidth="1"/>
    <col min="5634" max="5634" width="9.140625" style="698" customWidth="1"/>
    <col min="5635" max="5635" width="7.42578125" style="698" customWidth="1"/>
    <col min="5636" max="5636" width="13.42578125" style="698" customWidth="1"/>
    <col min="5637" max="5637" width="12.140625" style="698" customWidth="1"/>
    <col min="5638" max="5638" width="11.42578125" style="698" customWidth="1"/>
    <col min="5639" max="5641" width="12.7109375" style="698" customWidth="1"/>
    <col min="5642" max="5642" width="6.7109375" style="698" customWidth="1"/>
    <col min="5643" max="5643" width="4.28515625" style="698" customWidth="1"/>
    <col min="5644" max="5647" width="10.7109375" style="698" customWidth="1"/>
    <col min="5648" max="5888" width="9" style="698"/>
    <col min="5889" max="5889" width="0" style="698" hidden="1" customWidth="1"/>
    <col min="5890" max="5890" width="9.140625" style="698" customWidth="1"/>
    <col min="5891" max="5891" width="7.42578125" style="698" customWidth="1"/>
    <col min="5892" max="5892" width="13.42578125" style="698" customWidth="1"/>
    <col min="5893" max="5893" width="12.140625" style="698" customWidth="1"/>
    <col min="5894" max="5894" width="11.42578125" style="698" customWidth="1"/>
    <col min="5895" max="5897" width="12.7109375" style="698" customWidth="1"/>
    <col min="5898" max="5898" width="6.7109375" style="698" customWidth="1"/>
    <col min="5899" max="5899" width="4.28515625" style="698" customWidth="1"/>
    <col min="5900" max="5903" width="10.7109375" style="698" customWidth="1"/>
    <col min="5904" max="6144" width="9" style="698"/>
    <col min="6145" max="6145" width="0" style="698" hidden="1" customWidth="1"/>
    <col min="6146" max="6146" width="9.140625" style="698" customWidth="1"/>
    <col min="6147" max="6147" width="7.42578125" style="698" customWidth="1"/>
    <col min="6148" max="6148" width="13.42578125" style="698" customWidth="1"/>
    <col min="6149" max="6149" width="12.140625" style="698" customWidth="1"/>
    <col min="6150" max="6150" width="11.42578125" style="698" customWidth="1"/>
    <col min="6151" max="6153" width="12.7109375" style="698" customWidth="1"/>
    <col min="6154" max="6154" width="6.7109375" style="698" customWidth="1"/>
    <col min="6155" max="6155" width="4.28515625" style="698" customWidth="1"/>
    <col min="6156" max="6159" width="10.7109375" style="698" customWidth="1"/>
    <col min="6160" max="6400" width="9" style="698"/>
    <col min="6401" max="6401" width="0" style="698" hidden="1" customWidth="1"/>
    <col min="6402" max="6402" width="9.140625" style="698" customWidth="1"/>
    <col min="6403" max="6403" width="7.42578125" style="698" customWidth="1"/>
    <col min="6404" max="6404" width="13.42578125" style="698" customWidth="1"/>
    <col min="6405" max="6405" width="12.140625" style="698" customWidth="1"/>
    <col min="6406" max="6406" width="11.42578125" style="698" customWidth="1"/>
    <col min="6407" max="6409" width="12.7109375" style="698" customWidth="1"/>
    <col min="6410" max="6410" width="6.7109375" style="698" customWidth="1"/>
    <col min="6411" max="6411" width="4.28515625" style="698" customWidth="1"/>
    <col min="6412" max="6415" width="10.7109375" style="698" customWidth="1"/>
    <col min="6416" max="6656" width="9" style="698"/>
    <col min="6657" max="6657" width="0" style="698" hidden="1" customWidth="1"/>
    <col min="6658" max="6658" width="9.140625" style="698" customWidth="1"/>
    <col min="6659" max="6659" width="7.42578125" style="698" customWidth="1"/>
    <col min="6660" max="6660" width="13.42578125" style="698" customWidth="1"/>
    <col min="6661" max="6661" width="12.140625" style="698" customWidth="1"/>
    <col min="6662" max="6662" width="11.42578125" style="698" customWidth="1"/>
    <col min="6663" max="6665" width="12.7109375" style="698" customWidth="1"/>
    <col min="6666" max="6666" width="6.7109375" style="698" customWidth="1"/>
    <col min="6667" max="6667" width="4.28515625" style="698" customWidth="1"/>
    <col min="6668" max="6671" width="10.7109375" style="698" customWidth="1"/>
    <col min="6672" max="6912" width="9" style="698"/>
    <col min="6913" max="6913" width="0" style="698" hidden="1" customWidth="1"/>
    <col min="6914" max="6914" width="9.140625" style="698" customWidth="1"/>
    <col min="6915" max="6915" width="7.42578125" style="698" customWidth="1"/>
    <col min="6916" max="6916" width="13.42578125" style="698" customWidth="1"/>
    <col min="6917" max="6917" width="12.140625" style="698" customWidth="1"/>
    <col min="6918" max="6918" width="11.42578125" style="698" customWidth="1"/>
    <col min="6919" max="6921" width="12.7109375" style="698" customWidth="1"/>
    <col min="6922" max="6922" width="6.7109375" style="698" customWidth="1"/>
    <col min="6923" max="6923" width="4.28515625" style="698" customWidth="1"/>
    <col min="6924" max="6927" width="10.7109375" style="698" customWidth="1"/>
    <col min="6928" max="7168" width="9" style="698"/>
    <col min="7169" max="7169" width="0" style="698" hidden="1" customWidth="1"/>
    <col min="7170" max="7170" width="9.140625" style="698" customWidth="1"/>
    <col min="7171" max="7171" width="7.42578125" style="698" customWidth="1"/>
    <col min="7172" max="7172" width="13.42578125" style="698" customWidth="1"/>
    <col min="7173" max="7173" width="12.140625" style="698" customWidth="1"/>
    <col min="7174" max="7174" width="11.42578125" style="698" customWidth="1"/>
    <col min="7175" max="7177" width="12.7109375" style="698" customWidth="1"/>
    <col min="7178" max="7178" width="6.7109375" style="698" customWidth="1"/>
    <col min="7179" max="7179" width="4.28515625" style="698" customWidth="1"/>
    <col min="7180" max="7183" width="10.7109375" style="698" customWidth="1"/>
    <col min="7184" max="7424" width="9" style="698"/>
    <col min="7425" max="7425" width="0" style="698" hidden="1" customWidth="1"/>
    <col min="7426" max="7426" width="9.140625" style="698" customWidth="1"/>
    <col min="7427" max="7427" width="7.42578125" style="698" customWidth="1"/>
    <col min="7428" max="7428" width="13.42578125" style="698" customWidth="1"/>
    <col min="7429" max="7429" width="12.140625" style="698" customWidth="1"/>
    <col min="7430" max="7430" width="11.42578125" style="698" customWidth="1"/>
    <col min="7431" max="7433" width="12.7109375" style="698" customWidth="1"/>
    <col min="7434" max="7434" width="6.7109375" style="698" customWidth="1"/>
    <col min="7435" max="7435" width="4.28515625" style="698" customWidth="1"/>
    <col min="7436" max="7439" width="10.7109375" style="698" customWidth="1"/>
    <col min="7440" max="7680" width="9" style="698"/>
    <col min="7681" max="7681" width="0" style="698" hidden="1" customWidth="1"/>
    <col min="7682" max="7682" width="9.140625" style="698" customWidth="1"/>
    <col min="7683" max="7683" width="7.42578125" style="698" customWidth="1"/>
    <col min="7684" max="7684" width="13.42578125" style="698" customWidth="1"/>
    <col min="7685" max="7685" width="12.140625" style="698" customWidth="1"/>
    <col min="7686" max="7686" width="11.42578125" style="698" customWidth="1"/>
    <col min="7687" max="7689" width="12.7109375" style="698" customWidth="1"/>
    <col min="7690" max="7690" width="6.7109375" style="698" customWidth="1"/>
    <col min="7691" max="7691" width="4.28515625" style="698" customWidth="1"/>
    <col min="7692" max="7695" width="10.7109375" style="698" customWidth="1"/>
    <col min="7696" max="7936" width="9" style="698"/>
    <col min="7937" max="7937" width="0" style="698" hidden="1" customWidth="1"/>
    <col min="7938" max="7938" width="9.140625" style="698" customWidth="1"/>
    <col min="7939" max="7939" width="7.42578125" style="698" customWidth="1"/>
    <col min="7940" max="7940" width="13.42578125" style="698" customWidth="1"/>
    <col min="7941" max="7941" width="12.140625" style="698" customWidth="1"/>
    <col min="7942" max="7942" width="11.42578125" style="698" customWidth="1"/>
    <col min="7943" max="7945" width="12.7109375" style="698" customWidth="1"/>
    <col min="7946" max="7946" width="6.7109375" style="698" customWidth="1"/>
    <col min="7947" max="7947" width="4.28515625" style="698" customWidth="1"/>
    <col min="7948" max="7951" width="10.7109375" style="698" customWidth="1"/>
    <col min="7952" max="8192" width="9" style="698"/>
    <col min="8193" max="8193" width="0" style="698" hidden="1" customWidth="1"/>
    <col min="8194" max="8194" width="9.140625" style="698" customWidth="1"/>
    <col min="8195" max="8195" width="7.42578125" style="698" customWidth="1"/>
    <col min="8196" max="8196" width="13.42578125" style="698" customWidth="1"/>
    <col min="8197" max="8197" width="12.140625" style="698" customWidth="1"/>
    <col min="8198" max="8198" width="11.42578125" style="698" customWidth="1"/>
    <col min="8199" max="8201" width="12.7109375" style="698" customWidth="1"/>
    <col min="8202" max="8202" width="6.7109375" style="698" customWidth="1"/>
    <col min="8203" max="8203" width="4.28515625" style="698" customWidth="1"/>
    <col min="8204" max="8207" width="10.7109375" style="698" customWidth="1"/>
    <col min="8208" max="8448" width="9" style="698"/>
    <col min="8449" max="8449" width="0" style="698" hidden="1" customWidth="1"/>
    <col min="8450" max="8450" width="9.140625" style="698" customWidth="1"/>
    <col min="8451" max="8451" width="7.42578125" style="698" customWidth="1"/>
    <col min="8452" max="8452" width="13.42578125" style="698" customWidth="1"/>
    <col min="8453" max="8453" width="12.140625" style="698" customWidth="1"/>
    <col min="8454" max="8454" width="11.42578125" style="698" customWidth="1"/>
    <col min="8455" max="8457" width="12.7109375" style="698" customWidth="1"/>
    <col min="8458" max="8458" width="6.7109375" style="698" customWidth="1"/>
    <col min="8459" max="8459" width="4.28515625" style="698" customWidth="1"/>
    <col min="8460" max="8463" width="10.7109375" style="698" customWidth="1"/>
    <col min="8464" max="8704" width="9" style="698"/>
    <col min="8705" max="8705" width="0" style="698" hidden="1" customWidth="1"/>
    <col min="8706" max="8706" width="9.140625" style="698" customWidth="1"/>
    <col min="8707" max="8707" width="7.42578125" style="698" customWidth="1"/>
    <col min="8708" max="8708" width="13.42578125" style="698" customWidth="1"/>
    <col min="8709" max="8709" width="12.140625" style="698" customWidth="1"/>
    <col min="8710" max="8710" width="11.42578125" style="698" customWidth="1"/>
    <col min="8711" max="8713" width="12.7109375" style="698" customWidth="1"/>
    <col min="8714" max="8714" width="6.7109375" style="698" customWidth="1"/>
    <col min="8715" max="8715" width="4.28515625" style="698" customWidth="1"/>
    <col min="8716" max="8719" width="10.7109375" style="698" customWidth="1"/>
    <col min="8720" max="8960" width="9" style="698"/>
    <col min="8961" max="8961" width="0" style="698" hidden="1" customWidth="1"/>
    <col min="8962" max="8962" width="9.140625" style="698" customWidth="1"/>
    <col min="8963" max="8963" width="7.42578125" style="698" customWidth="1"/>
    <col min="8964" max="8964" width="13.42578125" style="698" customWidth="1"/>
    <col min="8965" max="8965" width="12.140625" style="698" customWidth="1"/>
    <col min="8966" max="8966" width="11.42578125" style="698" customWidth="1"/>
    <col min="8967" max="8969" width="12.7109375" style="698" customWidth="1"/>
    <col min="8970" max="8970" width="6.7109375" style="698" customWidth="1"/>
    <col min="8971" max="8971" width="4.28515625" style="698" customWidth="1"/>
    <col min="8972" max="8975" width="10.7109375" style="698" customWidth="1"/>
    <col min="8976" max="9216" width="9" style="698"/>
    <col min="9217" max="9217" width="0" style="698" hidden="1" customWidth="1"/>
    <col min="9218" max="9218" width="9.140625" style="698" customWidth="1"/>
    <col min="9219" max="9219" width="7.42578125" style="698" customWidth="1"/>
    <col min="9220" max="9220" width="13.42578125" style="698" customWidth="1"/>
    <col min="9221" max="9221" width="12.140625" style="698" customWidth="1"/>
    <col min="9222" max="9222" width="11.42578125" style="698" customWidth="1"/>
    <col min="9223" max="9225" width="12.7109375" style="698" customWidth="1"/>
    <col min="9226" max="9226" width="6.7109375" style="698" customWidth="1"/>
    <col min="9227" max="9227" width="4.28515625" style="698" customWidth="1"/>
    <col min="9228" max="9231" width="10.7109375" style="698" customWidth="1"/>
    <col min="9232" max="9472" width="9" style="698"/>
    <col min="9473" max="9473" width="0" style="698" hidden="1" customWidth="1"/>
    <col min="9474" max="9474" width="9.140625" style="698" customWidth="1"/>
    <col min="9475" max="9475" width="7.42578125" style="698" customWidth="1"/>
    <col min="9476" max="9476" width="13.42578125" style="698" customWidth="1"/>
    <col min="9477" max="9477" width="12.140625" style="698" customWidth="1"/>
    <col min="9478" max="9478" width="11.42578125" style="698" customWidth="1"/>
    <col min="9479" max="9481" width="12.7109375" style="698" customWidth="1"/>
    <col min="9482" max="9482" width="6.7109375" style="698" customWidth="1"/>
    <col min="9483" max="9483" width="4.28515625" style="698" customWidth="1"/>
    <col min="9484" max="9487" width="10.7109375" style="698" customWidth="1"/>
    <col min="9488" max="9728" width="9" style="698"/>
    <col min="9729" max="9729" width="0" style="698" hidden="1" customWidth="1"/>
    <col min="9730" max="9730" width="9.140625" style="698" customWidth="1"/>
    <col min="9731" max="9731" width="7.42578125" style="698" customWidth="1"/>
    <col min="9732" max="9732" width="13.42578125" style="698" customWidth="1"/>
    <col min="9733" max="9733" width="12.140625" style="698" customWidth="1"/>
    <col min="9734" max="9734" width="11.42578125" style="698" customWidth="1"/>
    <col min="9735" max="9737" width="12.7109375" style="698" customWidth="1"/>
    <col min="9738" max="9738" width="6.7109375" style="698" customWidth="1"/>
    <col min="9739" max="9739" width="4.28515625" style="698" customWidth="1"/>
    <col min="9740" max="9743" width="10.7109375" style="698" customWidth="1"/>
    <col min="9744" max="9984" width="9" style="698"/>
    <col min="9985" max="9985" width="0" style="698" hidden="1" customWidth="1"/>
    <col min="9986" max="9986" width="9.140625" style="698" customWidth="1"/>
    <col min="9987" max="9987" width="7.42578125" style="698" customWidth="1"/>
    <col min="9988" max="9988" width="13.42578125" style="698" customWidth="1"/>
    <col min="9989" max="9989" width="12.140625" style="698" customWidth="1"/>
    <col min="9990" max="9990" width="11.42578125" style="698" customWidth="1"/>
    <col min="9991" max="9993" width="12.7109375" style="698" customWidth="1"/>
    <col min="9994" max="9994" width="6.7109375" style="698" customWidth="1"/>
    <col min="9995" max="9995" width="4.28515625" style="698" customWidth="1"/>
    <col min="9996" max="9999" width="10.7109375" style="698" customWidth="1"/>
    <col min="10000" max="10240" width="9" style="698"/>
    <col min="10241" max="10241" width="0" style="698" hidden="1" customWidth="1"/>
    <col min="10242" max="10242" width="9.140625" style="698" customWidth="1"/>
    <col min="10243" max="10243" width="7.42578125" style="698" customWidth="1"/>
    <col min="10244" max="10244" width="13.42578125" style="698" customWidth="1"/>
    <col min="10245" max="10245" width="12.140625" style="698" customWidth="1"/>
    <col min="10246" max="10246" width="11.42578125" style="698" customWidth="1"/>
    <col min="10247" max="10249" width="12.7109375" style="698" customWidth="1"/>
    <col min="10250" max="10250" width="6.7109375" style="698" customWidth="1"/>
    <col min="10251" max="10251" width="4.28515625" style="698" customWidth="1"/>
    <col min="10252" max="10255" width="10.7109375" style="698" customWidth="1"/>
    <col min="10256" max="10496" width="9" style="698"/>
    <col min="10497" max="10497" width="0" style="698" hidden="1" customWidth="1"/>
    <col min="10498" max="10498" width="9.140625" style="698" customWidth="1"/>
    <col min="10499" max="10499" width="7.42578125" style="698" customWidth="1"/>
    <col min="10500" max="10500" width="13.42578125" style="698" customWidth="1"/>
    <col min="10501" max="10501" width="12.140625" style="698" customWidth="1"/>
    <col min="10502" max="10502" width="11.42578125" style="698" customWidth="1"/>
    <col min="10503" max="10505" width="12.7109375" style="698" customWidth="1"/>
    <col min="10506" max="10506" width="6.7109375" style="698" customWidth="1"/>
    <col min="10507" max="10507" width="4.28515625" style="698" customWidth="1"/>
    <col min="10508" max="10511" width="10.7109375" style="698" customWidth="1"/>
    <col min="10512" max="10752" width="9" style="698"/>
    <col min="10753" max="10753" width="0" style="698" hidden="1" customWidth="1"/>
    <col min="10754" max="10754" width="9.140625" style="698" customWidth="1"/>
    <col min="10755" max="10755" width="7.42578125" style="698" customWidth="1"/>
    <col min="10756" max="10756" width="13.42578125" style="698" customWidth="1"/>
    <col min="10757" max="10757" width="12.140625" style="698" customWidth="1"/>
    <col min="10758" max="10758" width="11.42578125" style="698" customWidth="1"/>
    <col min="10759" max="10761" width="12.7109375" style="698" customWidth="1"/>
    <col min="10762" max="10762" width="6.7109375" style="698" customWidth="1"/>
    <col min="10763" max="10763" width="4.28515625" style="698" customWidth="1"/>
    <col min="10764" max="10767" width="10.7109375" style="698" customWidth="1"/>
    <col min="10768" max="11008" width="9" style="698"/>
    <col min="11009" max="11009" width="0" style="698" hidden="1" customWidth="1"/>
    <col min="11010" max="11010" width="9.140625" style="698" customWidth="1"/>
    <col min="11011" max="11011" width="7.42578125" style="698" customWidth="1"/>
    <col min="11012" max="11012" width="13.42578125" style="698" customWidth="1"/>
    <col min="11013" max="11013" width="12.140625" style="698" customWidth="1"/>
    <col min="11014" max="11014" width="11.42578125" style="698" customWidth="1"/>
    <col min="11015" max="11017" width="12.7109375" style="698" customWidth="1"/>
    <col min="11018" max="11018" width="6.7109375" style="698" customWidth="1"/>
    <col min="11019" max="11019" width="4.28515625" style="698" customWidth="1"/>
    <col min="11020" max="11023" width="10.7109375" style="698" customWidth="1"/>
    <col min="11024" max="11264" width="9" style="698"/>
    <col min="11265" max="11265" width="0" style="698" hidden="1" customWidth="1"/>
    <col min="11266" max="11266" width="9.140625" style="698" customWidth="1"/>
    <col min="11267" max="11267" width="7.42578125" style="698" customWidth="1"/>
    <col min="11268" max="11268" width="13.42578125" style="698" customWidth="1"/>
    <col min="11269" max="11269" width="12.140625" style="698" customWidth="1"/>
    <col min="11270" max="11270" width="11.42578125" style="698" customWidth="1"/>
    <col min="11271" max="11273" width="12.7109375" style="698" customWidth="1"/>
    <col min="11274" max="11274" width="6.7109375" style="698" customWidth="1"/>
    <col min="11275" max="11275" width="4.28515625" style="698" customWidth="1"/>
    <col min="11276" max="11279" width="10.7109375" style="698" customWidth="1"/>
    <col min="11280" max="11520" width="9" style="698"/>
    <col min="11521" max="11521" width="0" style="698" hidden="1" customWidth="1"/>
    <col min="11522" max="11522" width="9.140625" style="698" customWidth="1"/>
    <col min="11523" max="11523" width="7.42578125" style="698" customWidth="1"/>
    <col min="11524" max="11524" width="13.42578125" style="698" customWidth="1"/>
    <col min="11525" max="11525" width="12.140625" style="698" customWidth="1"/>
    <col min="11526" max="11526" width="11.42578125" style="698" customWidth="1"/>
    <col min="11527" max="11529" width="12.7109375" style="698" customWidth="1"/>
    <col min="11530" max="11530" width="6.7109375" style="698" customWidth="1"/>
    <col min="11531" max="11531" width="4.28515625" style="698" customWidth="1"/>
    <col min="11532" max="11535" width="10.7109375" style="698" customWidth="1"/>
    <col min="11536" max="11776" width="9" style="698"/>
    <col min="11777" max="11777" width="0" style="698" hidden="1" customWidth="1"/>
    <col min="11778" max="11778" width="9.140625" style="698" customWidth="1"/>
    <col min="11779" max="11779" width="7.42578125" style="698" customWidth="1"/>
    <col min="11780" max="11780" width="13.42578125" style="698" customWidth="1"/>
    <col min="11781" max="11781" width="12.140625" style="698" customWidth="1"/>
    <col min="11782" max="11782" width="11.42578125" style="698" customWidth="1"/>
    <col min="11783" max="11785" width="12.7109375" style="698" customWidth="1"/>
    <col min="11786" max="11786" width="6.7109375" style="698" customWidth="1"/>
    <col min="11787" max="11787" width="4.28515625" style="698" customWidth="1"/>
    <col min="11788" max="11791" width="10.7109375" style="698" customWidth="1"/>
    <col min="11792" max="12032" width="9" style="698"/>
    <col min="12033" max="12033" width="0" style="698" hidden="1" customWidth="1"/>
    <col min="12034" max="12034" width="9.140625" style="698" customWidth="1"/>
    <col min="12035" max="12035" width="7.42578125" style="698" customWidth="1"/>
    <col min="12036" max="12036" width="13.42578125" style="698" customWidth="1"/>
    <col min="12037" max="12037" width="12.140625" style="698" customWidth="1"/>
    <col min="12038" max="12038" width="11.42578125" style="698" customWidth="1"/>
    <col min="12039" max="12041" width="12.7109375" style="698" customWidth="1"/>
    <col min="12042" max="12042" width="6.7109375" style="698" customWidth="1"/>
    <col min="12043" max="12043" width="4.28515625" style="698" customWidth="1"/>
    <col min="12044" max="12047" width="10.7109375" style="698" customWidth="1"/>
    <col min="12048" max="12288" width="9" style="698"/>
    <col min="12289" max="12289" width="0" style="698" hidden="1" customWidth="1"/>
    <col min="12290" max="12290" width="9.140625" style="698" customWidth="1"/>
    <col min="12291" max="12291" width="7.42578125" style="698" customWidth="1"/>
    <col min="12292" max="12292" width="13.42578125" style="698" customWidth="1"/>
    <col min="12293" max="12293" width="12.140625" style="698" customWidth="1"/>
    <col min="12294" max="12294" width="11.42578125" style="698" customWidth="1"/>
    <col min="12295" max="12297" width="12.7109375" style="698" customWidth="1"/>
    <col min="12298" max="12298" width="6.7109375" style="698" customWidth="1"/>
    <col min="12299" max="12299" width="4.28515625" style="698" customWidth="1"/>
    <col min="12300" max="12303" width="10.7109375" style="698" customWidth="1"/>
    <col min="12304" max="12544" width="9" style="698"/>
    <col min="12545" max="12545" width="0" style="698" hidden="1" customWidth="1"/>
    <col min="12546" max="12546" width="9.140625" style="698" customWidth="1"/>
    <col min="12547" max="12547" width="7.42578125" style="698" customWidth="1"/>
    <col min="12548" max="12548" width="13.42578125" style="698" customWidth="1"/>
    <col min="12549" max="12549" width="12.140625" style="698" customWidth="1"/>
    <col min="12550" max="12550" width="11.42578125" style="698" customWidth="1"/>
    <col min="12551" max="12553" width="12.7109375" style="698" customWidth="1"/>
    <col min="12554" max="12554" width="6.7109375" style="698" customWidth="1"/>
    <col min="12555" max="12555" width="4.28515625" style="698" customWidth="1"/>
    <col min="12556" max="12559" width="10.7109375" style="698" customWidth="1"/>
    <col min="12560" max="12800" width="9" style="698"/>
    <col min="12801" max="12801" width="0" style="698" hidden="1" customWidth="1"/>
    <col min="12802" max="12802" width="9.140625" style="698" customWidth="1"/>
    <col min="12803" max="12803" width="7.42578125" style="698" customWidth="1"/>
    <col min="12804" max="12804" width="13.42578125" style="698" customWidth="1"/>
    <col min="12805" max="12805" width="12.140625" style="698" customWidth="1"/>
    <col min="12806" max="12806" width="11.42578125" style="698" customWidth="1"/>
    <col min="12807" max="12809" width="12.7109375" style="698" customWidth="1"/>
    <col min="12810" max="12810" width="6.7109375" style="698" customWidth="1"/>
    <col min="12811" max="12811" width="4.28515625" style="698" customWidth="1"/>
    <col min="12812" max="12815" width="10.7109375" style="698" customWidth="1"/>
    <col min="12816" max="13056" width="9" style="698"/>
    <col min="13057" max="13057" width="0" style="698" hidden="1" customWidth="1"/>
    <col min="13058" max="13058" width="9.140625" style="698" customWidth="1"/>
    <col min="13059" max="13059" width="7.42578125" style="698" customWidth="1"/>
    <col min="13060" max="13060" width="13.42578125" style="698" customWidth="1"/>
    <col min="13061" max="13061" width="12.140625" style="698" customWidth="1"/>
    <col min="13062" max="13062" width="11.42578125" style="698" customWidth="1"/>
    <col min="13063" max="13065" width="12.7109375" style="698" customWidth="1"/>
    <col min="13066" max="13066" width="6.7109375" style="698" customWidth="1"/>
    <col min="13067" max="13067" width="4.28515625" style="698" customWidth="1"/>
    <col min="13068" max="13071" width="10.7109375" style="698" customWidth="1"/>
    <col min="13072" max="13312" width="9" style="698"/>
    <col min="13313" max="13313" width="0" style="698" hidden="1" customWidth="1"/>
    <col min="13314" max="13314" width="9.140625" style="698" customWidth="1"/>
    <col min="13315" max="13315" width="7.42578125" style="698" customWidth="1"/>
    <col min="13316" max="13316" width="13.42578125" style="698" customWidth="1"/>
    <col min="13317" max="13317" width="12.140625" style="698" customWidth="1"/>
    <col min="13318" max="13318" width="11.42578125" style="698" customWidth="1"/>
    <col min="13319" max="13321" width="12.7109375" style="698" customWidth="1"/>
    <col min="13322" max="13322" width="6.7109375" style="698" customWidth="1"/>
    <col min="13323" max="13323" width="4.28515625" style="698" customWidth="1"/>
    <col min="13324" max="13327" width="10.7109375" style="698" customWidth="1"/>
    <col min="13328" max="13568" width="9" style="698"/>
    <col min="13569" max="13569" width="0" style="698" hidden="1" customWidth="1"/>
    <col min="13570" max="13570" width="9.140625" style="698" customWidth="1"/>
    <col min="13571" max="13571" width="7.42578125" style="698" customWidth="1"/>
    <col min="13572" max="13572" width="13.42578125" style="698" customWidth="1"/>
    <col min="13573" max="13573" width="12.140625" style="698" customWidth="1"/>
    <col min="13574" max="13574" width="11.42578125" style="698" customWidth="1"/>
    <col min="13575" max="13577" width="12.7109375" style="698" customWidth="1"/>
    <col min="13578" max="13578" width="6.7109375" style="698" customWidth="1"/>
    <col min="13579" max="13579" width="4.28515625" style="698" customWidth="1"/>
    <col min="13580" max="13583" width="10.7109375" style="698" customWidth="1"/>
    <col min="13584" max="13824" width="9" style="698"/>
    <col min="13825" max="13825" width="0" style="698" hidden="1" customWidth="1"/>
    <col min="13826" max="13826" width="9.140625" style="698" customWidth="1"/>
    <col min="13827" max="13827" width="7.42578125" style="698" customWidth="1"/>
    <col min="13828" max="13828" width="13.42578125" style="698" customWidth="1"/>
    <col min="13829" max="13829" width="12.140625" style="698" customWidth="1"/>
    <col min="13830" max="13830" width="11.42578125" style="698" customWidth="1"/>
    <col min="13831" max="13833" width="12.7109375" style="698" customWidth="1"/>
    <col min="13834" max="13834" width="6.7109375" style="698" customWidth="1"/>
    <col min="13835" max="13835" width="4.28515625" style="698" customWidth="1"/>
    <col min="13836" max="13839" width="10.7109375" style="698" customWidth="1"/>
    <col min="13840" max="14080" width="9" style="698"/>
    <col min="14081" max="14081" width="0" style="698" hidden="1" customWidth="1"/>
    <col min="14082" max="14082" width="9.140625" style="698" customWidth="1"/>
    <col min="14083" max="14083" width="7.42578125" style="698" customWidth="1"/>
    <col min="14084" max="14084" width="13.42578125" style="698" customWidth="1"/>
    <col min="14085" max="14085" width="12.140625" style="698" customWidth="1"/>
    <col min="14086" max="14086" width="11.42578125" style="698" customWidth="1"/>
    <col min="14087" max="14089" width="12.7109375" style="698" customWidth="1"/>
    <col min="14090" max="14090" width="6.7109375" style="698" customWidth="1"/>
    <col min="14091" max="14091" width="4.28515625" style="698" customWidth="1"/>
    <col min="14092" max="14095" width="10.7109375" style="698" customWidth="1"/>
    <col min="14096" max="14336" width="9" style="698"/>
    <col min="14337" max="14337" width="0" style="698" hidden="1" customWidth="1"/>
    <col min="14338" max="14338" width="9.140625" style="698" customWidth="1"/>
    <col min="14339" max="14339" width="7.42578125" style="698" customWidth="1"/>
    <col min="14340" max="14340" width="13.42578125" style="698" customWidth="1"/>
    <col min="14341" max="14341" width="12.140625" style="698" customWidth="1"/>
    <col min="14342" max="14342" width="11.42578125" style="698" customWidth="1"/>
    <col min="14343" max="14345" width="12.7109375" style="698" customWidth="1"/>
    <col min="14346" max="14346" width="6.7109375" style="698" customWidth="1"/>
    <col min="14347" max="14347" width="4.28515625" style="698" customWidth="1"/>
    <col min="14348" max="14351" width="10.7109375" style="698" customWidth="1"/>
    <col min="14352" max="14592" width="9" style="698"/>
    <col min="14593" max="14593" width="0" style="698" hidden="1" customWidth="1"/>
    <col min="14594" max="14594" width="9.140625" style="698" customWidth="1"/>
    <col min="14595" max="14595" width="7.42578125" style="698" customWidth="1"/>
    <col min="14596" max="14596" width="13.42578125" style="698" customWidth="1"/>
    <col min="14597" max="14597" width="12.140625" style="698" customWidth="1"/>
    <col min="14598" max="14598" width="11.42578125" style="698" customWidth="1"/>
    <col min="14599" max="14601" width="12.7109375" style="698" customWidth="1"/>
    <col min="14602" max="14602" width="6.7109375" style="698" customWidth="1"/>
    <col min="14603" max="14603" width="4.28515625" style="698" customWidth="1"/>
    <col min="14604" max="14607" width="10.7109375" style="698" customWidth="1"/>
    <col min="14608" max="14848" width="9" style="698"/>
    <col min="14849" max="14849" width="0" style="698" hidden="1" customWidth="1"/>
    <col min="14850" max="14850" width="9.140625" style="698" customWidth="1"/>
    <col min="14851" max="14851" width="7.42578125" style="698" customWidth="1"/>
    <col min="14852" max="14852" width="13.42578125" style="698" customWidth="1"/>
    <col min="14853" max="14853" width="12.140625" style="698" customWidth="1"/>
    <col min="14854" max="14854" width="11.42578125" style="698" customWidth="1"/>
    <col min="14855" max="14857" width="12.7109375" style="698" customWidth="1"/>
    <col min="14858" max="14858" width="6.7109375" style="698" customWidth="1"/>
    <col min="14859" max="14859" width="4.28515625" style="698" customWidth="1"/>
    <col min="14860" max="14863" width="10.7109375" style="698" customWidth="1"/>
    <col min="14864" max="15104" width="9" style="698"/>
    <col min="15105" max="15105" width="0" style="698" hidden="1" customWidth="1"/>
    <col min="15106" max="15106" width="9.140625" style="698" customWidth="1"/>
    <col min="15107" max="15107" width="7.42578125" style="698" customWidth="1"/>
    <col min="15108" max="15108" width="13.42578125" style="698" customWidth="1"/>
    <col min="15109" max="15109" width="12.140625" style="698" customWidth="1"/>
    <col min="15110" max="15110" width="11.42578125" style="698" customWidth="1"/>
    <col min="15111" max="15113" width="12.7109375" style="698" customWidth="1"/>
    <col min="15114" max="15114" width="6.7109375" style="698" customWidth="1"/>
    <col min="15115" max="15115" width="4.28515625" style="698" customWidth="1"/>
    <col min="15116" max="15119" width="10.7109375" style="698" customWidth="1"/>
    <col min="15120" max="15360" width="9" style="698"/>
    <col min="15361" max="15361" width="0" style="698" hidden="1" customWidth="1"/>
    <col min="15362" max="15362" width="9.140625" style="698" customWidth="1"/>
    <col min="15363" max="15363" width="7.42578125" style="698" customWidth="1"/>
    <col min="15364" max="15364" width="13.42578125" style="698" customWidth="1"/>
    <col min="15365" max="15365" width="12.140625" style="698" customWidth="1"/>
    <col min="15366" max="15366" width="11.42578125" style="698" customWidth="1"/>
    <col min="15367" max="15369" width="12.7109375" style="698" customWidth="1"/>
    <col min="15370" max="15370" width="6.7109375" style="698" customWidth="1"/>
    <col min="15371" max="15371" width="4.28515625" style="698" customWidth="1"/>
    <col min="15372" max="15375" width="10.7109375" style="698" customWidth="1"/>
    <col min="15376" max="15616" width="9" style="698"/>
    <col min="15617" max="15617" width="0" style="698" hidden="1" customWidth="1"/>
    <col min="15618" max="15618" width="9.140625" style="698" customWidth="1"/>
    <col min="15619" max="15619" width="7.42578125" style="698" customWidth="1"/>
    <col min="15620" max="15620" width="13.42578125" style="698" customWidth="1"/>
    <col min="15621" max="15621" width="12.140625" style="698" customWidth="1"/>
    <col min="15622" max="15622" width="11.42578125" style="698" customWidth="1"/>
    <col min="15623" max="15625" width="12.7109375" style="698" customWidth="1"/>
    <col min="15626" max="15626" width="6.7109375" style="698" customWidth="1"/>
    <col min="15627" max="15627" width="4.28515625" style="698" customWidth="1"/>
    <col min="15628" max="15631" width="10.7109375" style="698" customWidth="1"/>
    <col min="15632" max="15872" width="9" style="698"/>
    <col min="15873" max="15873" width="0" style="698" hidden="1" customWidth="1"/>
    <col min="15874" max="15874" width="9.140625" style="698" customWidth="1"/>
    <col min="15875" max="15875" width="7.42578125" style="698" customWidth="1"/>
    <col min="15876" max="15876" width="13.42578125" style="698" customWidth="1"/>
    <col min="15877" max="15877" width="12.140625" style="698" customWidth="1"/>
    <col min="15878" max="15878" width="11.42578125" style="698" customWidth="1"/>
    <col min="15879" max="15881" width="12.7109375" style="698" customWidth="1"/>
    <col min="15882" max="15882" width="6.7109375" style="698" customWidth="1"/>
    <col min="15883" max="15883" width="4.28515625" style="698" customWidth="1"/>
    <col min="15884" max="15887" width="10.7109375" style="698" customWidth="1"/>
    <col min="15888" max="16128" width="9" style="698"/>
    <col min="16129" max="16129" width="0" style="698" hidden="1" customWidth="1"/>
    <col min="16130" max="16130" width="9.140625" style="698" customWidth="1"/>
    <col min="16131" max="16131" width="7.42578125" style="698" customWidth="1"/>
    <col min="16132" max="16132" width="13.42578125" style="698" customWidth="1"/>
    <col min="16133" max="16133" width="12.140625" style="698" customWidth="1"/>
    <col min="16134" max="16134" width="11.42578125" style="698" customWidth="1"/>
    <col min="16135" max="16137" width="12.7109375" style="698" customWidth="1"/>
    <col min="16138" max="16138" width="6.7109375" style="698" customWidth="1"/>
    <col min="16139" max="16139" width="4.28515625" style="698" customWidth="1"/>
    <col min="16140" max="16143" width="10.7109375" style="698" customWidth="1"/>
    <col min="16144" max="16384" width="9" style="698"/>
  </cols>
  <sheetData>
    <row r="1" spans="1:15" ht="33.75" customHeight="1">
      <c r="A1" s="699" t="s">
        <v>22</v>
      </c>
      <c r="B1" s="1237" t="s">
        <v>3050</v>
      </c>
      <c r="C1" s="1238"/>
      <c r="D1" s="1238"/>
      <c r="E1" s="1238"/>
      <c r="F1" s="1238"/>
      <c r="G1" s="1238"/>
      <c r="H1" s="1238"/>
      <c r="I1" s="1238"/>
      <c r="J1" s="1239"/>
    </row>
    <row r="2" spans="1:15" s="896" customFormat="1" ht="23.25" customHeight="1">
      <c r="A2" s="1150"/>
      <c r="B2" s="1154" t="s">
        <v>1242</v>
      </c>
      <c r="C2" s="1155"/>
      <c r="D2" s="1156"/>
      <c r="E2" s="1156" t="s">
        <v>1243</v>
      </c>
      <c r="F2" s="1157"/>
      <c r="G2" s="1158"/>
      <c r="H2" s="1157"/>
      <c r="I2" s="1158"/>
      <c r="J2" s="1159"/>
      <c r="O2" s="1160"/>
    </row>
    <row r="3" spans="1:15" ht="23.25" hidden="1" customHeight="1">
      <c r="A3" s="700"/>
      <c r="B3" s="702" t="s">
        <v>26</v>
      </c>
      <c r="C3" s="701"/>
      <c r="D3" s="703"/>
      <c r="E3" s="703"/>
      <c r="F3" s="704"/>
      <c r="G3" s="704"/>
      <c r="H3" s="701"/>
      <c r="I3" s="705"/>
      <c r="J3" s="706"/>
    </row>
    <row r="4" spans="1:15" ht="23.25" hidden="1" customHeight="1">
      <c r="A4" s="700"/>
      <c r="B4" s="707" t="s">
        <v>29</v>
      </c>
      <c r="C4" s="708"/>
      <c r="D4" s="709"/>
      <c r="E4" s="709"/>
      <c r="F4" s="710"/>
      <c r="G4" s="711"/>
      <c r="H4" s="710"/>
      <c r="I4" s="711"/>
      <c r="J4" s="712"/>
    </row>
    <row r="5" spans="1:15" ht="24" customHeight="1">
      <c r="A5" s="700"/>
      <c r="B5" s="713" t="s">
        <v>32</v>
      </c>
      <c r="C5" s="714"/>
      <c r="D5" s="715"/>
      <c r="E5" s="716"/>
      <c r="F5" s="716"/>
      <c r="G5" s="716"/>
      <c r="H5" s="717" t="s">
        <v>1244</v>
      </c>
      <c r="I5" s="715"/>
      <c r="J5" s="718"/>
    </row>
    <row r="6" spans="1:15" ht="15.75" customHeight="1">
      <c r="A6" s="700"/>
      <c r="B6" s="719"/>
      <c r="C6" s="716"/>
      <c r="D6" s="715"/>
      <c r="E6" s="716"/>
      <c r="F6" s="716"/>
      <c r="G6" s="716"/>
      <c r="H6" s="717" t="s">
        <v>34</v>
      </c>
      <c r="I6" s="715"/>
      <c r="J6" s="718"/>
    </row>
    <row r="7" spans="1:15" ht="15.75" customHeight="1">
      <c r="A7" s="700"/>
      <c r="B7" s="720"/>
      <c r="C7" s="721"/>
      <c r="D7" s="722"/>
      <c r="E7" s="723"/>
      <c r="F7" s="723"/>
      <c r="G7" s="723"/>
      <c r="H7" s="724"/>
      <c r="I7" s="723"/>
      <c r="J7" s="725"/>
    </row>
    <row r="8" spans="1:15" ht="24" hidden="1" customHeight="1">
      <c r="A8" s="700"/>
      <c r="B8" s="713" t="s">
        <v>35</v>
      </c>
      <c r="C8" s="714"/>
      <c r="D8" s="726"/>
      <c r="E8" s="714"/>
      <c r="F8" s="714"/>
      <c r="G8" s="727"/>
      <c r="H8" s="717" t="s">
        <v>1244</v>
      </c>
      <c r="I8" s="728"/>
      <c r="J8" s="718"/>
    </row>
    <row r="9" spans="1:15" ht="15.75" hidden="1" customHeight="1">
      <c r="A9" s="700"/>
      <c r="B9" s="700"/>
      <c r="C9" s="714"/>
      <c r="D9" s="726"/>
      <c r="E9" s="714"/>
      <c r="F9" s="714"/>
      <c r="G9" s="727"/>
      <c r="H9" s="717" t="s">
        <v>34</v>
      </c>
      <c r="I9" s="728"/>
      <c r="J9" s="718"/>
    </row>
    <row r="10" spans="1:15" ht="15.75" hidden="1" customHeight="1">
      <c r="A10" s="700"/>
      <c r="B10" s="729"/>
      <c r="C10" s="730"/>
      <c r="D10" s="731"/>
      <c r="E10" s="732"/>
      <c r="F10" s="732"/>
      <c r="G10" s="733"/>
      <c r="H10" s="733"/>
      <c r="I10" s="734"/>
      <c r="J10" s="725"/>
    </row>
    <row r="11" spans="1:15" ht="24" customHeight="1">
      <c r="A11" s="700"/>
      <c r="B11" s="713" t="s">
        <v>36</v>
      </c>
      <c r="C11" s="714"/>
      <c r="D11" s="1240"/>
      <c r="E11" s="1240"/>
      <c r="F11" s="1240"/>
      <c r="G11" s="1240"/>
      <c r="H11" s="717" t="s">
        <v>1244</v>
      </c>
      <c r="I11" s="715"/>
      <c r="J11" s="718"/>
    </row>
    <row r="12" spans="1:15" ht="15.75" customHeight="1">
      <c r="A12" s="700"/>
      <c r="B12" s="719"/>
      <c r="C12" s="716"/>
      <c r="D12" s="1241"/>
      <c r="E12" s="1241"/>
      <c r="F12" s="1241"/>
      <c r="G12" s="1241"/>
      <c r="H12" s="717" t="s">
        <v>34</v>
      </c>
      <c r="I12" s="715"/>
      <c r="J12" s="718"/>
    </row>
    <row r="13" spans="1:15" ht="15.75" customHeight="1">
      <c r="A13" s="700"/>
      <c r="B13" s="720"/>
      <c r="C13" s="721"/>
      <c r="D13" s="1242"/>
      <c r="E13" s="1242"/>
      <c r="F13" s="1242"/>
      <c r="G13" s="1242"/>
      <c r="H13" s="735"/>
      <c r="I13" s="723"/>
      <c r="J13" s="725"/>
    </row>
    <row r="14" spans="1:15" ht="24" customHeight="1">
      <c r="A14" s="700"/>
      <c r="B14" s="736" t="s">
        <v>37</v>
      </c>
      <c r="C14" s="737"/>
      <c r="D14" s="738"/>
      <c r="E14" s="739"/>
      <c r="F14" s="739"/>
      <c r="G14" s="739"/>
      <c r="H14" s="740"/>
      <c r="I14" s="739"/>
      <c r="J14" s="741"/>
    </row>
    <row r="15" spans="1:15" ht="32.25" customHeight="1">
      <c r="A15" s="700"/>
      <c r="B15" s="729" t="s">
        <v>39</v>
      </c>
      <c r="C15" s="742"/>
      <c r="D15" s="733"/>
      <c r="E15" s="1243"/>
      <c r="F15" s="1243"/>
      <c r="G15" s="1244"/>
      <c r="H15" s="1244"/>
      <c r="I15" s="1244" t="s">
        <v>40</v>
      </c>
      <c r="J15" s="1245"/>
    </row>
    <row r="16" spans="1:15" ht="23.25" customHeight="1">
      <c r="A16" s="743" t="s">
        <v>41</v>
      </c>
      <c r="B16" s="744" t="s">
        <v>41</v>
      </c>
      <c r="C16" s="745"/>
      <c r="D16" s="746"/>
      <c r="E16" s="1231"/>
      <c r="F16" s="1232"/>
      <c r="G16" s="1231"/>
      <c r="H16" s="1232"/>
      <c r="I16" s="1231">
        <f>'ZTI - Položky'!G8+'ZTI - Položky'!G16</f>
        <v>0</v>
      </c>
      <c r="J16" s="1233"/>
    </row>
    <row r="17" spans="1:10" ht="23.25" customHeight="1">
      <c r="A17" s="743" t="s">
        <v>42</v>
      </c>
      <c r="B17" s="744" t="s">
        <v>42</v>
      </c>
      <c r="C17" s="745"/>
      <c r="D17" s="746"/>
      <c r="E17" s="1231"/>
      <c r="F17" s="1232"/>
      <c r="G17" s="1231"/>
      <c r="H17" s="1232"/>
      <c r="I17" s="1231">
        <f>'ZTI - Položky'!G18+'ZTI - Položky'!G56+'ZTI - Položky'!G105+'ZTI - Položky'!G134</f>
        <v>0</v>
      </c>
      <c r="J17" s="1233"/>
    </row>
    <row r="18" spans="1:10" ht="23.25" customHeight="1">
      <c r="A18" s="743" t="s">
        <v>43</v>
      </c>
      <c r="B18" s="744" t="s">
        <v>43</v>
      </c>
      <c r="C18" s="745"/>
      <c r="D18" s="746"/>
      <c r="E18" s="1231"/>
      <c r="F18" s="1232"/>
      <c r="G18" s="1231"/>
      <c r="H18" s="1232"/>
      <c r="I18" s="1231">
        <v>0</v>
      </c>
      <c r="J18" s="1233"/>
    </row>
    <row r="19" spans="1:10" ht="23.25" customHeight="1">
      <c r="A19" s="743" t="s">
        <v>44</v>
      </c>
      <c r="B19" s="744" t="s">
        <v>45</v>
      </c>
      <c r="C19" s="745"/>
      <c r="D19" s="746"/>
      <c r="E19" s="1231"/>
      <c r="F19" s="1232"/>
      <c r="G19" s="1231"/>
      <c r="H19" s="1232"/>
      <c r="I19" s="1231">
        <v>0</v>
      </c>
      <c r="J19" s="1233"/>
    </row>
    <row r="20" spans="1:10" ht="23.25" customHeight="1">
      <c r="A20" s="743" t="s">
        <v>46</v>
      </c>
      <c r="B20" s="744" t="s">
        <v>47</v>
      </c>
      <c r="C20" s="745"/>
      <c r="D20" s="746"/>
      <c r="E20" s="1231"/>
      <c r="F20" s="1232"/>
      <c r="G20" s="1231"/>
      <c r="H20" s="1232"/>
      <c r="I20" s="1231">
        <v>0</v>
      </c>
      <c r="J20" s="1233"/>
    </row>
    <row r="21" spans="1:10" ht="23.25" customHeight="1">
      <c r="A21" s="700"/>
      <c r="B21" s="747" t="s">
        <v>40</v>
      </c>
      <c r="C21" s="748"/>
      <c r="D21" s="749"/>
      <c r="E21" s="1234"/>
      <c r="F21" s="1235"/>
      <c r="G21" s="1234"/>
      <c r="H21" s="1235"/>
      <c r="I21" s="1234">
        <f>SUM(I16:J20)</f>
        <v>0</v>
      </c>
      <c r="J21" s="1236"/>
    </row>
    <row r="22" spans="1:10" ht="33" customHeight="1">
      <c r="A22" s="700"/>
      <c r="B22" s="750" t="s">
        <v>48</v>
      </c>
      <c r="C22" s="745"/>
      <c r="D22" s="746"/>
      <c r="E22" s="751"/>
      <c r="F22" s="752"/>
      <c r="G22" s="753"/>
      <c r="H22" s="753"/>
      <c r="I22" s="753"/>
      <c r="J22" s="754"/>
    </row>
    <row r="23" spans="1:10" ht="23.25" customHeight="1">
      <c r="A23" s="700"/>
      <c r="B23" s="755" t="s">
        <v>49</v>
      </c>
      <c r="C23" s="745"/>
      <c r="D23" s="746"/>
      <c r="E23" s="756">
        <v>15</v>
      </c>
      <c r="F23" s="752" t="s">
        <v>50</v>
      </c>
      <c r="G23" s="1214">
        <f>I21</f>
        <v>0</v>
      </c>
      <c r="H23" s="1215"/>
      <c r="I23" s="1215"/>
      <c r="J23" s="754" t="str">
        <f t="shared" ref="J23:J28" si="0">Mena</f>
        <v>CZK</v>
      </c>
    </row>
    <row r="24" spans="1:10" ht="23.25" customHeight="1">
      <c r="A24" s="700"/>
      <c r="B24" s="755" t="s">
        <v>51</v>
      </c>
      <c r="C24" s="745"/>
      <c r="D24" s="746"/>
      <c r="E24" s="756">
        <f>SazbaDPH1</f>
        <v>15</v>
      </c>
      <c r="F24" s="752" t="s">
        <v>50</v>
      </c>
      <c r="G24" s="1216">
        <f>ZakladDPHSni*0.15</f>
        <v>0</v>
      </c>
      <c r="H24" s="1217"/>
      <c r="I24" s="1217"/>
      <c r="J24" s="754" t="str">
        <f t="shared" si="0"/>
        <v>CZK</v>
      </c>
    </row>
    <row r="25" spans="1:10" ht="23.25" customHeight="1">
      <c r="A25" s="700"/>
      <c r="B25" s="755" t="s">
        <v>52</v>
      </c>
      <c r="C25" s="745"/>
      <c r="D25" s="746"/>
      <c r="E25" s="756">
        <v>21</v>
      </c>
      <c r="F25" s="752" t="s">
        <v>50</v>
      </c>
      <c r="G25" s="1214">
        <v>0</v>
      </c>
      <c r="H25" s="1215"/>
      <c r="I25" s="1215"/>
      <c r="J25" s="754" t="str">
        <f t="shared" si="0"/>
        <v>CZK</v>
      </c>
    </row>
    <row r="26" spans="1:10" ht="23.25" customHeight="1">
      <c r="A26" s="700"/>
      <c r="B26" s="757" t="s">
        <v>53</v>
      </c>
      <c r="C26" s="758"/>
      <c r="D26" s="759"/>
      <c r="E26" s="760">
        <f>SazbaDPH2</f>
        <v>21</v>
      </c>
      <c r="F26" s="761" t="s">
        <v>50</v>
      </c>
      <c r="G26" s="1218">
        <v>0</v>
      </c>
      <c r="H26" s="1219"/>
      <c r="I26" s="1219"/>
      <c r="J26" s="762" t="str">
        <f t="shared" si="0"/>
        <v>CZK</v>
      </c>
    </row>
    <row r="27" spans="1:10" ht="23.25" customHeight="1" thickBot="1">
      <c r="A27" s="700"/>
      <c r="B27" s="763" t="s">
        <v>54</v>
      </c>
      <c r="C27" s="764"/>
      <c r="D27" s="765"/>
      <c r="E27" s="764"/>
      <c r="F27" s="766"/>
      <c r="G27" s="1220">
        <v>0</v>
      </c>
      <c r="H27" s="1220"/>
      <c r="I27" s="1220"/>
      <c r="J27" s="767" t="str">
        <f t="shared" si="0"/>
        <v>CZK</v>
      </c>
    </row>
    <row r="28" spans="1:10" ht="27.75" hidden="1" customHeight="1" thickBot="1">
      <c r="A28" s="700"/>
      <c r="B28" s="768" t="s">
        <v>55</v>
      </c>
      <c r="C28" s="769"/>
      <c r="D28" s="769"/>
      <c r="E28" s="770"/>
      <c r="F28" s="771"/>
      <c r="G28" s="1221">
        <v>6111815.2199999997</v>
      </c>
      <c r="H28" s="1222"/>
      <c r="I28" s="1222"/>
      <c r="J28" s="772" t="str">
        <f t="shared" si="0"/>
        <v>CZK</v>
      </c>
    </row>
    <row r="29" spans="1:10" s="896" customFormat="1" ht="27.75" customHeight="1" thickBot="1">
      <c r="A29" s="1150"/>
      <c r="B29" s="1151" t="s">
        <v>56</v>
      </c>
      <c r="C29" s="1152"/>
      <c r="D29" s="1152"/>
      <c r="E29" s="1152"/>
      <c r="F29" s="1152"/>
      <c r="G29" s="1223">
        <f>ZakladDPHSni+DPHSni+Zaokrouhleni</f>
        <v>0</v>
      </c>
      <c r="H29" s="1223"/>
      <c r="I29" s="1223"/>
      <c r="J29" s="1153" t="s">
        <v>57</v>
      </c>
    </row>
    <row r="30" spans="1:10" ht="12.75" customHeight="1">
      <c r="A30" s="700"/>
      <c r="B30" s="700"/>
      <c r="C30" s="714"/>
      <c r="D30" s="714"/>
      <c r="E30" s="714"/>
      <c r="F30" s="714"/>
      <c r="G30" s="727"/>
      <c r="H30" s="714"/>
      <c r="I30" s="727"/>
      <c r="J30" s="773"/>
    </row>
    <row r="31" spans="1:10" ht="30" customHeight="1">
      <c r="A31" s="700"/>
      <c r="B31" s="700"/>
      <c r="C31" s="714"/>
      <c r="D31" s="714"/>
      <c r="E31" s="714"/>
      <c r="F31" s="714"/>
      <c r="G31" s="727"/>
      <c r="H31" s="714"/>
      <c r="I31" s="727"/>
      <c r="J31" s="773"/>
    </row>
    <row r="32" spans="1:10" ht="18.75" customHeight="1">
      <c r="A32" s="700"/>
      <c r="B32" s="774"/>
      <c r="C32" s="775" t="s">
        <v>58</v>
      </c>
      <c r="D32" s="776"/>
      <c r="E32" s="776"/>
      <c r="F32" s="775" t="s">
        <v>59</v>
      </c>
      <c r="G32" s="776"/>
      <c r="H32" s="777"/>
      <c r="I32" s="776"/>
      <c r="J32" s="773"/>
    </row>
    <row r="33" spans="1:10" ht="47.25" customHeight="1">
      <c r="A33" s="700"/>
      <c r="B33" s="700"/>
      <c r="C33" s="714"/>
      <c r="D33" s="714"/>
      <c r="E33" s="714"/>
      <c r="F33" s="714"/>
      <c r="G33" s="727"/>
      <c r="H33" s="714"/>
      <c r="I33" s="727"/>
      <c r="J33" s="773"/>
    </row>
    <row r="34" spans="1:10" s="697" customFormat="1" ht="18.75" customHeight="1">
      <c r="A34" s="778"/>
      <c r="B34" s="778"/>
      <c r="C34" s="779"/>
      <c r="D34" s="780"/>
      <c r="E34" s="780"/>
      <c r="F34" s="779"/>
      <c r="G34" s="781"/>
      <c r="H34" s="780"/>
      <c r="I34" s="781"/>
      <c r="J34" s="782"/>
    </row>
    <row r="35" spans="1:10" ht="12.75" customHeight="1">
      <c r="A35" s="700"/>
      <c r="B35" s="700"/>
      <c r="C35" s="714"/>
      <c r="D35" s="1224" t="s">
        <v>60</v>
      </c>
      <c r="E35" s="1224"/>
      <c r="F35" s="714"/>
      <c r="G35" s="727"/>
      <c r="H35" s="783" t="s">
        <v>61</v>
      </c>
      <c r="I35" s="727"/>
      <c r="J35" s="773"/>
    </row>
    <row r="36" spans="1:10" ht="13.5" customHeight="1" thickBot="1">
      <c r="A36" s="784"/>
      <c r="B36" s="784"/>
      <c r="C36" s="785"/>
      <c r="D36" s="785"/>
      <c r="E36" s="785"/>
      <c r="F36" s="785"/>
      <c r="G36" s="786"/>
      <c r="H36" s="785"/>
      <c r="I36" s="786"/>
      <c r="J36" s="787"/>
    </row>
    <row r="37" spans="1:10" ht="27" hidden="1" customHeight="1">
      <c r="B37" s="788" t="s">
        <v>62</v>
      </c>
      <c r="C37" s="789"/>
      <c r="D37" s="789"/>
      <c r="E37" s="789"/>
      <c r="F37" s="790"/>
      <c r="G37" s="790"/>
      <c r="H37" s="790"/>
      <c r="I37" s="790"/>
      <c r="J37" s="789"/>
    </row>
    <row r="38" spans="1:10" ht="25.5" hidden="1" customHeight="1">
      <c r="A38" s="791" t="s">
        <v>63</v>
      </c>
      <c r="B38" s="792" t="s">
        <v>64</v>
      </c>
      <c r="C38" s="793" t="s">
        <v>65</v>
      </c>
      <c r="D38" s="794"/>
      <c r="E38" s="794"/>
      <c r="F38" s="795" t="str">
        <f>B23</f>
        <v>Základ pro sníženou DPH</v>
      </c>
      <c r="G38" s="795" t="str">
        <f>B25</f>
        <v>Základ pro základní DPH</v>
      </c>
      <c r="H38" s="796" t="s">
        <v>66</v>
      </c>
      <c r="I38" s="796" t="s">
        <v>67</v>
      </c>
      <c r="J38" s="797" t="s">
        <v>50</v>
      </c>
    </row>
    <row r="39" spans="1:10" ht="25.5" hidden="1" customHeight="1">
      <c r="A39" s="791">
        <v>1</v>
      </c>
      <c r="B39" s="798"/>
      <c r="C39" s="1225"/>
      <c r="D39" s="1226"/>
      <c r="E39" s="1226"/>
      <c r="F39" s="799">
        <v>6111815.2199999997</v>
      </c>
      <c r="G39" s="800">
        <v>0</v>
      </c>
      <c r="H39" s="801">
        <v>916772</v>
      </c>
      <c r="I39" s="801">
        <v>7028587.2199999997</v>
      </c>
      <c r="J39" s="802">
        <f>IF(CenaCelkemVypocet=0,"",I39/CenaCelkemVypocet*100)</f>
        <v>100</v>
      </c>
    </row>
    <row r="40" spans="1:10" ht="25.5" hidden="1" customHeight="1">
      <c r="A40" s="791"/>
      <c r="B40" s="1227" t="s">
        <v>70</v>
      </c>
      <c r="C40" s="1228"/>
      <c r="D40" s="1228"/>
      <c r="E40" s="1229"/>
      <c r="F40" s="803">
        <f>SUMIF(A39:A39,"=1",F39:F39)</f>
        <v>6111815.2199999997</v>
      </c>
      <c r="G40" s="804">
        <f>SUMIF(A39:A39,"=1",G39:G39)</f>
        <v>0</v>
      </c>
      <c r="H40" s="804">
        <f>SUMIF(A39:A39,"=1",H39:H39)</f>
        <v>916772</v>
      </c>
      <c r="I40" s="804">
        <f>SUMIF(A39:A39,"=1",I39:I39)</f>
        <v>7028587.2199999997</v>
      </c>
      <c r="J40" s="805">
        <f>SUMIF(A39:A39,"=1",J39:J39)</f>
        <v>100</v>
      </c>
    </row>
    <row r="44" spans="1:10" ht="15.75">
      <c r="B44" s="807" t="s">
        <v>71</v>
      </c>
    </row>
    <row r="46" spans="1:10" ht="25.5" customHeight="1">
      <c r="A46" s="808"/>
      <c r="B46" s="809" t="s">
        <v>64</v>
      </c>
      <c r="C46" s="809" t="s">
        <v>65</v>
      </c>
      <c r="D46" s="810"/>
      <c r="E46" s="810"/>
      <c r="F46" s="811" t="s">
        <v>72</v>
      </c>
      <c r="G46" s="811"/>
      <c r="H46" s="811"/>
      <c r="I46" s="1230" t="s">
        <v>40</v>
      </c>
      <c r="J46" s="1230"/>
    </row>
    <row r="47" spans="1:10" ht="25.5" customHeight="1">
      <c r="A47" s="812"/>
      <c r="B47" s="813" t="s">
        <v>1245</v>
      </c>
      <c r="C47" s="1211" t="s">
        <v>324</v>
      </c>
      <c r="D47" s="1212"/>
      <c r="E47" s="1212"/>
      <c r="F47" s="814" t="s">
        <v>41</v>
      </c>
      <c r="G47" s="815"/>
      <c r="H47" s="815"/>
      <c r="I47" s="1213">
        <f>'ZTI - Položky'!G8</f>
        <v>0</v>
      </c>
      <c r="J47" s="1213"/>
    </row>
    <row r="48" spans="1:10" ht="25.5" customHeight="1">
      <c r="A48" s="812"/>
      <c r="B48" s="816" t="s">
        <v>433</v>
      </c>
      <c r="C48" s="1204" t="s">
        <v>1246</v>
      </c>
      <c r="D48" s="1205"/>
      <c r="E48" s="1205"/>
      <c r="F48" s="817" t="s">
        <v>41</v>
      </c>
      <c r="G48" s="818"/>
      <c r="H48" s="818"/>
      <c r="I48" s="1206">
        <f>'ZTI - Položky'!G16</f>
        <v>0</v>
      </c>
      <c r="J48" s="1206"/>
    </row>
    <row r="49" spans="1:10" ht="25.5" customHeight="1">
      <c r="A49" s="812"/>
      <c r="B49" s="816" t="s">
        <v>1247</v>
      </c>
      <c r="C49" s="1204" t="s">
        <v>1248</v>
      </c>
      <c r="D49" s="1205"/>
      <c r="E49" s="1205"/>
      <c r="F49" s="817" t="s">
        <v>42</v>
      </c>
      <c r="G49" s="818"/>
      <c r="H49" s="818"/>
      <c r="I49" s="1206">
        <f>'ZTI - Položky'!G18</f>
        <v>0</v>
      </c>
      <c r="J49" s="1206"/>
    </row>
    <row r="50" spans="1:10" ht="25.5" customHeight="1">
      <c r="A50" s="812"/>
      <c r="B50" s="816" t="s">
        <v>1249</v>
      </c>
      <c r="C50" s="1204" t="s">
        <v>1250</v>
      </c>
      <c r="D50" s="1205"/>
      <c r="E50" s="1205"/>
      <c r="F50" s="817" t="s">
        <v>42</v>
      </c>
      <c r="G50" s="818"/>
      <c r="H50" s="818"/>
      <c r="I50" s="1206">
        <f>'ZTI - Položky'!G56</f>
        <v>0</v>
      </c>
      <c r="J50" s="1206"/>
    </row>
    <row r="51" spans="1:10" ht="25.5" customHeight="1">
      <c r="A51" s="812"/>
      <c r="B51" s="816" t="s">
        <v>1251</v>
      </c>
      <c r="C51" s="1204" t="s">
        <v>1252</v>
      </c>
      <c r="D51" s="1205"/>
      <c r="E51" s="1205"/>
      <c r="F51" s="817" t="s">
        <v>42</v>
      </c>
      <c r="G51" s="818"/>
      <c r="H51" s="818"/>
      <c r="I51" s="1206">
        <f>'ZTI - Položky'!G105</f>
        <v>0</v>
      </c>
      <c r="J51" s="1206"/>
    </row>
    <row r="52" spans="1:10" ht="25.5" customHeight="1">
      <c r="A52" s="812"/>
      <c r="B52" s="819" t="s">
        <v>952</v>
      </c>
      <c r="C52" s="1207" t="s">
        <v>953</v>
      </c>
      <c r="D52" s="1208"/>
      <c r="E52" s="1208"/>
      <c r="F52" s="820" t="s">
        <v>42</v>
      </c>
      <c r="G52" s="821"/>
      <c r="H52" s="821"/>
      <c r="I52" s="1209">
        <f>'ZTI - Položky'!G134</f>
        <v>0</v>
      </c>
      <c r="J52" s="1209"/>
    </row>
    <row r="53" spans="1:10" ht="25.5" customHeight="1">
      <c r="A53" s="822"/>
      <c r="B53" s="1097" t="s">
        <v>67</v>
      </c>
      <c r="C53" s="1097"/>
      <c r="D53" s="1098"/>
      <c r="E53" s="1098"/>
      <c r="F53" s="1099"/>
      <c r="G53" s="1100"/>
      <c r="H53" s="1100"/>
      <c r="I53" s="1210">
        <f>SUM(I47:J52)</f>
        <v>0</v>
      </c>
      <c r="J53" s="1210"/>
    </row>
    <row r="54" spans="1:10">
      <c r="F54" s="823"/>
      <c r="G54" s="824"/>
      <c r="H54" s="823"/>
      <c r="I54" s="824"/>
      <c r="J54" s="824"/>
    </row>
    <row r="55" spans="1:10">
      <c r="F55" s="823"/>
      <c r="G55" s="824"/>
      <c r="H55" s="823"/>
      <c r="I55" s="824"/>
      <c r="J55" s="824"/>
    </row>
    <row r="56" spans="1:10" ht="15.75">
      <c r="B56" s="807" t="s">
        <v>1253</v>
      </c>
      <c r="F56" s="823"/>
      <c r="G56" s="824"/>
      <c r="H56" s="823"/>
      <c r="I56" s="824"/>
      <c r="J56" s="824"/>
    </row>
    <row r="57" spans="1:10">
      <c r="B57" s="1202" t="s">
        <v>1254</v>
      </c>
      <c r="C57" s="1203"/>
      <c r="D57" s="1203"/>
      <c r="E57" s="1203"/>
      <c r="F57" s="1203"/>
      <c r="G57" s="1203"/>
      <c r="H57" s="1203"/>
      <c r="I57" s="1203"/>
      <c r="J57" s="1203"/>
    </row>
    <row r="58" spans="1:10">
      <c r="B58" s="1203"/>
      <c r="C58" s="1203"/>
      <c r="D58" s="1203"/>
      <c r="E58" s="1203"/>
      <c r="F58" s="1203"/>
      <c r="G58" s="1203"/>
      <c r="H58" s="1203"/>
      <c r="I58" s="1203"/>
      <c r="J58" s="1203"/>
    </row>
    <row r="59" spans="1:10">
      <c r="B59" s="1203"/>
      <c r="C59" s="1203"/>
      <c r="D59" s="1203"/>
      <c r="E59" s="1203"/>
      <c r="F59" s="1203"/>
      <c r="G59" s="1203"/>
      <c r="H59" s="1203"/>
      <c r="I59" s="1203"/>
      <c r="J59" s="1203"/>
    </row>
    <row r="60" spans="1:10">
      <c r="B60" s="1203"/>
      <c r="C60" s="1203"/>
      <c r="D60" s="1203"/>
      <c r="E60" s="1203"/>
      <c r="F60" s="1203"/>
      <c r="G60" s="1203"/>
      <c r="H60" s="1203"/>
      <c r="I60" s="1203"/>
      <c r="J60" s="1203"/>
    </row>
    <row r="61" spans="1:10">
      <c r="B61" s="1203"/>
      <c r="C61" s="1203"/>
      <c r="D61" s="1203"/>
      <c r="E61" s="1203"/>
      <c r="F61" s="1203"/>
      <c r="G61" s="1203"/>
      <c r="H61" s="1203"/>
      <c r="I61" s="1203"/>
      <c r="J61" s="1203"/>
    </row>
    <row r="62" spans="1:10">
      <c r="B62" s="1203"/>
      <c r="C62" s="1203"/>
      <c r="D62" s="1203"/>
      <c r="E62" s="1203"/>
      <c r="F62" s="1203"/>
      <c r="G62" s="1203"/>
      <c r="H62" s="1203"/>
      <c r="I62" s="1203"/>
      <c r="J62" s="1203"/>
    </row>
    <row r="63" spans="1:10">
      <c r="B63" s="1203"/>
      <c r="C63" s="1203"/>
      <c r="D63" s="1203"/>
      <c r="E63" s="1203"/>
      <c r="F63" s="1203"/>
      <c r="G63" s="1203"/>
      <c r="H63" s="1203"/>
      <c r="I63" s="1203"/>
      <c r="J63" s="1203"/>
    </row>
    <row r="64" spans="1:10">
      <c r="B64" s="1203"/>
      <c r="C64" s="1203"/>
      <c r="D64" s="1203"/>
      <c r="E64" s="1203"/>
      <c r="F64" s="1203"/>
      <c r="G64" s="1203"/>
      <c r="H64" s="1203"/>
      <c r="I64" s="1203"/>
      <c r="J64" s="1203"/>
    </row>
  </sheetData>
  <sheetProtection password="DCC9" sheet="1" objects="1" scenarios="1" selectLockedCells="1"/>
  <mergeCells count="50">
    <mergeCell ref="B1:J1"/>
    <mergeCell ref="D11:G11"/>
    <mergeCell ref="D12:G12"/>
    <mergeCell ref="D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C47:E47"/>
    <mergeCell ref="I47:J47"/>
    <mergeCell ref="G23:I23"/>
    <mergeCell ref="G24:I24"/>
    <mergeCell ref="G25:I25"/>
    <mergeCell ref="G26:I26"/>
    <mergeCell ref="G27:I27"/>
    <mergeCell ref="G28:I28"/>
    <mergeCell ref="G29:I29"/>
    <mergeCell ref="D35:E35"/>
    <mergeCell ref="C39:E39"/>
    <mergeCell ref="B40:E40"/>
    <mergeCell ref="I46:J46"/>
    <mergeCell ref="B57:J64"/>
    <mergeCell ref="C48:E48"/>
    <mergeCell ref="I48:J48"/>
    <mergeCell ref="C49:E49"/>
    <mergeCell ref="I49:J49"/>
    <mergeCell ref="C50:E50"/>
    <mergeCell ref="I50:J50"/>
    <mergeCell ref="C51:E51"/>
    <mergeCell ref="I51:J51"/>
    <mergeCell ref="C52:E52"/>
    <mergeCell ref="I52:J52"/>
    <mergeCell ref="I53:J53"/>
  </mergeCells>
  <pageMargins left="0.39370078740157483" right="0.19685039370078741" top="0.59055118110236227" bottom="0.39370078740157483" header="0" footer="0.19685039370078741"/>
  <pageSetup paperSize="9" scale="99" fitToHeight="9999" orientation="portrait" r:id="rId1"/>
  <headerFooter alignWithMargins="0">
    <oddFooter>&amp;L&amp;9Zpracováno programem &amp;"Arial CE,Tučné"RTS Stavitel +,  © RTS, a.s.&amp;R&amp;9Stránka &amp;P z &amp;N</oddFooter>
  </headerFooter>
  <rowBreaks count="1" manualBreakCount="1">
    <brk id="36" max="9"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heetPr>
  <dimension ref="A1:BH138"/>
  <sheetViews>
    <sheetView view="pageBreakPreview" topLeftCell="A100" zoomScaleNormal="130" zoomScaleSheetLayoutView="100" workbookViewId="0">
      <selection activeCell="F118" sqref="F118"/>
    </sheetView>
  </sheetViews>
  <sheetFormatPr defaultRowHeight="12.75" outlineLevelRow="1"/>
  <cols>
    <col min="1" max="1" width="4.28515625" style="698" customWidth="1"/>
    <col min="2" max="2" width="14.42578125" style="872" customWidth="1"/>
    <col min="3" max="3" width="38.28515625" style="872" customWidth="1"/>
    <col min="4" max="4" width="4.5703125" style="698" customWidth="1"/>
    <col min="5" max="5" width="10.5703125" style="698" customWidth="1"/>
    <col min="6" max="6" width="9.85546875" style="698" customWidth="1"/>
    <col min="7" max="7" width="12.7109375" style="698" customWidth="1"/>
    <col min="8" max="21" width="0" style="698" hidden="1" customWidth="1"/>
    <col min="22" max="28" width="8.85546875" style="698"/>
    <col min="29" max="39" width="0" style="698" hidden="1" customWidth="1"/>
    <col min="40" max="52" width="8.85546875" style="698"/>
    <col min="53" max="53" width="73.42578125" style="698" customWidth="1"/>
    <col min="54" max="256" width="8.85546875" style="698"/>
    <col min="257" max="257" width="4.28515625" style="698" customWidth="1"/>
    <col min="258" max="258" width="14.42578125" style="698" customWidth="1"/>
    <col min="259" max="259" width="38.28515625" style="698" customWidth="1"/>
    <col min="260" max="260" width="4.5703125" style="698" customWidth="1"/>
    <col min="261" max="261" width="10.5703125" style="698" customWidth="1"/>
    <col min="262" max="262" width="9.85546875" style="698" customWidth="1"/>
    <col min="263" max="263" width="12.7109375" style="698" customWidth="1"/>
    <col min="264" max="277" width="0" style="698" hidden="1" customWidth="1"/>
    <col min="278" max="284" width="8.85546875" style="698"/>
    <col min="285" max="295" width="0" style="698" hidden="1" customWidth="1"/>
    <col min="296" max="308" width="8.85546875" style="698"/>
    <col min="309" max="309" width="73.42578125" style="698" customWidth="1"/>
    <col min="310" max="512" width="8.85546875" style="698"/>
    <col min="513" max="513" width="4.28515625" style="698" customWidth="1"/>
    <col min="514" max="514" width="14.42578125" style="698" customWidth="1"/>
    <col min="515" max="515" width="38.28515625" style="698" customWidth="1"/>
    <col min="516" max="516" width="4.5703125" style="698" customWidth="1"/>
    <col min="517" max="517" width="10.5703125" style="698" customWidth="1"/>
    <col min="518" max="518" width="9.85546875" style="698" customWidth="1"/>
    <col min="519" max="519" width="12.7109375" style="698" customWidth="1"/>
    <col min="520" max="533" width="0" style="698" hidden="1" customWidth="1"/>
    <col min="534" max="540" width="8.85546875" style="698"/>
    <col min="541" max="551" width="0" style="698" hidden="1" customWidth="1"/>
    <col min="552" max="564" width="8.85546875" style="698"/>
    <col min="565" max="565" width="73.42578125" style="698" customWidth="1"/>
    <col min="566" max="768" width="8.85546875" style="698"/>
    <col min="769" max="769" width="4.28515625" style="698" customWidth="1"/>
    <col min="770" max="770" width="14.42578125" style="698" customWidth="1"/>
    <col min="771" max="771" width="38.28515625" style="698" customWidth="1"/>
    <col min="772" max="772" width="4.5703125" style="698" customWidth="1"/>
    <col min="773" max="773" width="10.5703125" style="698" customWidth="1"/>
    <col min="774" max="774" width="9.85546875" style="698" customWidth="1"/>
    <col min="775" max="775" width="12.7109375" style="698" customWidth="1"/>
    <col min="776" max="789" width="0" style="698" hidden="1" customWidth="1"/>
    <col min="790" max="796" width="8.85546875" style="698"/>
    <col min="797" max="807" width="0" style="698" hidden="1" customWidth="1"/>
    <col min="808" max="820" width="8.85546875" style="698"/>
    <col min="821" max="821" width="73.42578125" style="698" customWidth="1"/>
    <col min="822" max="1024" width="8.85546875" style="698"/>
    <col min="1025" max="1025" width="4.28515625" style="698" customWidth="1"/>
    <col min="1026" max="1026" width="14.42578125" style="698" customWidth="1"/>
    <col min="1027" max="1027" width="38.28515625" style="698" customWidth="1"/>
    <col min="1028" max="1028" width="4.5703125" style="698" customWidth="1"/>
    <col min="1029" max="1029" width="10.5703125" style="698" customWidth="1"/>
    <col min="1030" max="1030" width="9.85546875" style="698" customWidth="1"/>
    <col min="1031" max="1031" width="12.7109375" style="698" customWidth="1"/>
    <col min="1032" max="1045" width="0" style="698" hidden="1" customWidth="1"/>
    <col min="1046" max="1052" width="8.85546875" style="698"/>
    <col min="1053" max="1063" width="0" style="698" hidden="1" customWidth="1"/>
    <col min="1064" max="1076" width="8.85546875" style="698"/>
    <col min="1077" max="1077" width="73.42578125" style="698" customWidth="1"/>
    <col min="1078" max="1280" width="8.85546875" style="698"/>
    <col min="1281" max="1281" width="4.28515625" style="698" customWidth="1"/>
    <col min="1282" max="1282" width="14.42578125" style="698" customWidth="1"/>
    <col min="1283" max="1283" width="38.28515625" style="698" customWidth="1"/>
    <col min="1284" max="1284" width="4.5703125" style="698" customWidth="1"/>
    <col min="1285" max="1285" width="10.5703125" style="698" customWidth="1"/>
    <col min="1286" max="1286" width="9.85546875" style="698" customWidth="1"/>
    <col min="1287" max="1287" width="12.7109375" style="698" customWidth="1"/>
    <col min="1288" max="1301" width="0" style="698" hidden="1" customWidth="1"/>
    <col min="1302" max="1308" width="8.85546875" style="698"/>
    <col min="1309" max="1319" width="0" style="698" hidden="1" customWidth="1"/>
    <col min="1320" max="1332" width="8.85546875" style="698"/>
    <col min="1333" max="1333" width="73.42578125" style="698" customWidth="1"/>
    <col min="1334" max="1536" width="8.85546875" style="698"/>
    <col min="1537" max="1537" width="4.28515625" style="698" customWidth="1"/>
    <col min="1538" max="1538" width="14.42578125" style="698" customWidth="1"/>
    <col min="1539" max="1539" width="38.28515625" style="698" customWidth="1"/>
    <col min="1540" max="1540" width="4.5703125" style="698" customWidth="1"/>
    <col min="1541" max="1541" width="10.5703125" style="698" customWidth="1"/>
    <col min="1542" max="1542" width="9.85546875" style="698" customWidth="1"/>
    <col min="1543" max="1543" width="12.7109375" style="698" customWidth="1"/>
    <col min="1544" max="1557" width="0" style="698" hidden="1" customWidth="1"/>
    <col min="1558" max="1564" width="8.85546875" style="698"/>
    <col min="1565" max="1575" width="0" style="698" hidden="1" customWidth="1"/>
    <col min="1576" max="1588" width="8.85546875" style="698"/>
    <col min="1589" max="1589" width="73.42578125" style="698" customWidth="1"/>
    <col min="1590" max="1792" width="8.85546875" style="698"/>
    <col min="1793" max="1793" width="4.28515625" style="698" customWidth="1"/>
    <col min="1794" max="1794" width="14.42578125" style="698" customWidth="1"/>
    <col min="1795" max="1795" width="38.28515625" style="698" customWidth="1"/>
    <col min="1796" max="1796" width="4.5703125" style="698" customWidth="1"/>
    <col min="1797" max="1797" width="10.5703125" style="698" customWidth="1"/>
    <col min="1798" max="1798" width="9.85546875" style="698" customWidth="1"/>
    <col min="1799" max="1799" width="12.7109375" style="698" customWidth="1"/>
    <col min="1800" max="1813" width="0" style="698" hidden="1" customWidth="1"/>
    <col min="1814" max="1820" width="8.85546875" style="698"/>
    <col min="1821" max="1831" width="0" style="698" hidden="1" customWidth="1"/>
    <col min="1832" max="1844" width="8.85546875" style="698"/>
    <col min="1845" max="1845" width="73.42578125" style="698" customWidth="1"/>
    <col min="1846" max="2048" width="8.85546875" style="698"/>
    <col min="2049" max="2049" width="4.28515625" style="698" customWidth="1"/>
    <col min="2050" max="2050" width="14.42578125" style="698" customWidth="1"/>
    <col min="2051" max="2051" width="38.28515625" style="698" customWidth="1"/>
    <col min="2052" max="2052" width="4.5703125" style="698" customWidth="1"/>
    <col min="2053" max="2053" width="10.5703125" style="698" customWidth="1"/>
    <col min="2054" max="2054" width="9.85546875" style="698" customWidth="1"/>
    <col min="2055" max="2055" width="12.7109375" style="698" customWidth="1"/>
    <col min="2056" max="2069" width="0" style="698" hidden="1" customWidth="1"/>
    <col min="2070" max="2076" width="8.85546875" style="698"/>
    <col min="2077" max="2087" width="0" style="698" hidden="1" customWidth="1"/>
    <col min="2088" max="2100" width="8.85546875" style="698"/>
    <col min="2101" max="2101" width="73.42578125" style="698" customWidth="1"/>
    <col min="2102" max="2304" width="8.85546875" style="698"/>
    <col min="2305" max="2305" width="4.28515625" style="698" customWidth="1"/>
    <col min="2306" max="2306" width="14.42578125" style="698" customWidth="1"/>
    <col min="2307" max="2307" width="38.28515625" style="698" customWidth="1"/>
    <col min="2308" max="2308" width="4.5703125" style="698" customWidth="1"/>
    <col min="2309" max="2309" width="10.5703125" style="698" customWidth="1"/>
    <col min="2310" max="2310" width="9.85546875" style="698" customWidth="1"/>
    <col min="2311" max="2311" width="12.7109375" style="698" customWidth="1"/>
    <col min="2312" max="2325" width="0" style="698" hidden="1" customWidth="1"/>
    <col min="2326" max="2332" width="8.85546875" style="698"/>
    <col min="2333" max="2343" width="0" style="698" hidden="1" customWidth="1"/>
    <col min="2344" max="2356" width="8.85546875" style="698"/>
    <col min="2357" max="2357" width="73.42578125" style="698" customWidth="1"/>
    <col min="2358" max="2560" width="8.85546875" style="698"/>
    <col min="2561" max="2561" width="4.28515625" style="698" customWidth="1"/>
    <col min="2562" max="2562" width="14.42578125" style="698" customWidth="1"/>
    <col min="2563" max="2563" width="38.28515625" style="698" customWidth="1"/>
    <col min="2564" max="2564" width="4.5703125" style="698" customWidth="1"/>
    <col min="2565" max="2565" width="10.5703125" style="698" customWidth="1"/>
    <col min="2566" max="2566" width="9.85546875" style="698" customWidth="1"/>
    <col min="2567" max="2567" width="12.7109375" style="698" customWidth="1"/>
    <col min="2568" max="2581" width="0" style="698" hidden="1" customWidth="1"/>
    <col min="2582" max="2588" width="8.85546875" style="698"/>
    <col min="2589" max="2599" width="0" style="698" hidden="1" customWidth="1"/>
    <col min="2600" max="2612" width="8.85546875" style="698"/>
    <col min="2613" max="2613" width="73.42578125" style="698" customWidth="1"/>
    <col min="2614" max="2816" width="8.85546875" style="698"/>
    <col min="2817" max="2817" width="4.28515625" style="698" customWidth="1"/>
    <col min="2818" max="2818" width="14.42578125" style="698" customWidth="1"/>
    <col min="2819" max="2819" width="38.28515625" style="698" customWidth="1"/>
    <col min="2820" max="2820" width="4.5703125" style="698" customWidth="1"/>
    <col min="2821" max="2821" width="10.5703125" style="698" customWidth="1"/>
    <col min="2822" max="2822" width="9.85546875" style="698" customWidth="1"/>
    <col min="2823" max="2823" width="12.7109375" style="698" customWidth="1"/>
    <col min="2824" max="2837" width="0" style="698" hidden="1" customWidth="1"/>
    <col min="2838" max="2844" width="8.85546875" style="698"/>
    <col min="2845" max="2855" width="0" style="698" hidden="1" customWidth="1"/>
    <col min="2856" max="2868" width="8.85546875" style="698"/>
    <col min="2869" max="2869" width="73.42578125" style="698" customWidth="1"/>
    <col min="2870" max="3072" width="8.85546875" style="698"/>
    <col min="3073" max="3073" width="4.28515625" style="698" customWidth="1"/>
    <col min="3074" max="3074" width="14.42578125" style="698" customWidth="1"/>
    <col min="3075" max="3075" width="38.28515625" style="698" customWidth="1"/>
    <col min="3076" max="3076" width="4.5703125" style="698" customWidth="1"/>
    <col min="3077" max="3077" width="10.5703125" style="698" customWidth="1"/>
    <col min="3078" max="3078" width="9.85546875" style="698" customWidth="1"/>
    <col min="3079" max="3079" width="12.7109375" style="698" customWidth="1"/>
    <col min="3080" max="3093" width="0" style="698" hidden="1" customWidth="1"/>
    <col min="3094" max="3100" width="8.85546875" style="698"/>
    <col min="3101" max="3111" width="0" style="698" hidden="1" customWidth="1"/>
    <col min="3112" max="3124" width="8.85546875" style="698"/>
    <col min="3125" max="3125" width="73.42578125" style="698" customWidth="1"/>
    <col min="3126" max="3328" width="8.85546875" style="698"/>
    <col min="3329" max="3329" width="4.28515625" style="698" customWidth="1"/>
    <col min="3330" max="3330" width="14.42578125" style="698" customWidth="1"/>
    <col min="3331" max="3331" width="38.28515625" style="698" customWidth="1"/>
    <col min="3332" max="3332" width="4.5703125" style="698" customWidth="1"/>
    <col min="3333" max="3333" width="10.5703125" style="698" customWidth="1"/>
    <col min="3334" max="3334" width="9.85546875" style="698" customWidth="1"/>
    <col min="3335" max="3335" width="12.7109375" style="698" customWidth="1"/>
    <col min="3336" max="3349" width="0" style="698" hidden="1" customWidth="1"/>
    <col min="3350" max="3356" width="8.85546875" style="698"/>
    <col min="3357" max="3367" width="0" style="698" hidden="1" customWidth="1"/>
    <col min="3368" max="3380" width="8.85546875" style="698"/>
    <col min="3381" max="3381" width="73.42578125" style="698" customWidth="1"/>
    <col min="3382" max="3584" width="8.85546875" style="698"/>
    <col min="3585" max="3585" width="4.28515625" style="698" customWidth="1"/>
    <col min="3586" max="3586" width="14.42578125" style="698" customWidth="1"/>
    <col min="3587" max="3587" width="38.28515625" style="698" customWidth="1"/>
    <col min="3588" max="3588" width="4.5703125" style="698" customWidth="1"/>
    <col min="3589" max="3589" width="10.5703125" style="698" customWidth="1"/>
    <col min="3590" max="3590" width="9.85546875" style="698" customWidth="1"/>
    <col min="3591" max="3591" width="12.7109375" style="698" customWidth="1"/>
    <col min="3592" max="3605" width="0" style="698" hidden="1" customWidth="1"/>
    <col min="3606" max="3612" width="8.85546875" style="698"/>
    <col min="3613" max="3623" width="0" style="698" hidden="1" customWidth="1"/>
    <col min="3624" max="3636" width="8.85546875" style="698"/>
    <col min="3637" max="3637" width="73.42578125" style="698" customWidth="1"/>
    <col min="3638" max="3840" width="8.85546875" style="698"/>
    <col min="3841" max="3841" width="4.28515625" style="698" customWidth="1"/>
    <col min="3842" max="3842" width="14.42578125" style="698" customWidth="1"/>
    <col min="3843" max="3843" width="38.28515625" style="698" customWidth="1"/>
    <col min="3844" max="3844" width="4.5703125" style="698" customWidth="1"/>
    <col min="3845" max="3845" width="10.5703125" style="698" customWidth="1"/>
    <col min="3846" max="3846" width="9.85546875" style="698" customWidth="1"/>
    <col min="3847" max="3847" width="12.7109375" style="698" customWidth="1"/>
    <col min="3848" max="3861" width="0" style="698" hidden="1" customWidth="1"/>
    <col min="3862" max="3868" width="8.85546875" style="698"/>
    <col min="3869" max="3879" width="0" style="698" hidden="1" customWidth="1"/>
    <col min="3880" max="3892" width="8.85546875" style="698"/>
    <col min="3893" max="3893" width="73.42578125" style="698" customWidth="1"/>
    <col min="3894" max="4096" width="8.85546875" style="698"/>
    <col min="4097" max="4097" width="4.28515625" style="698" customWidth="1"/>
    <col min="4098" max="4098" width="14.42578125" style="698" customWidth="1"/>
    <col min="4099" max="4099" width="38.28515625" style="698" customWidth="1"/>
    <col min="4100" max="4100" width="4.5703125" style="698" customWidth="1"/>
    <col min="4101" max="4101" width="10.5703125" style="698" customWidth="1"/>
    <col min="4102" max="4102" width="9.85546875" style="698" customWidth="1"/>
    <col min="4103" max="4103" width="12.7109375" style="698" customWidth="1"/>
    <col min="4104" max="4117" width="0" style="698" hidden="1" customWidth="1"/>
    <col min="4118" max="4124" width="8.85546875" style="698"/>
    <col min="4125" max="4135" width="0" style="698" hidden="1" customWidth="1"/>
    <col min="4136" max="4148" width="8.85546875" style="698"/>
    <col min="4149" max="4149" width="73.42578125" style="698" customWidth="1"/>
    <col min="4150" max="4352" width="8.85546875" style="698"/>
    <col min="4353" max="4353" width="4.28515625" style="698" customWidth="1"/>
    <col min="4354" max="4354" width="14.42578125" style="698" customWidth="1"/>
    <col min="4355" max="4355" width="38.28515625" style="698" customWidth="1"/>
    <col min="4356" max="4356" width="4.5703125" style="698" customWidth="1"/>
    <col min="4357" max="4357" width="10.5703125" style="698" customWidth="1"/>
    <col min="4358" max="4358" width="9.85546875" style="698" customWidth="1"/>
    <col min="4359" max="4359" width="12.7109375" style="698" customWidth="1"/>
    <col min="4360" max="4373" width="0" style="698" hidden="1" customWidth="1"/>
    <col min="4374" max="4380" width="8.85546875" style="698"/>
    <col min="4381" max="4391" width="0" style="698" hidden="1" customWidth="1"/>
    <col min="4392" max="4404" width="8.85546875" style="698"/>
    <col min="4405" max="4405" width="73.42578125" style="698" customWidth="1"/>
    <col min="4406" max="4608" width="8.85546875" style="698"/>
    <col min="4609" max="4609" width="4.28515625" style="698" customWidth="1"/>
    <col min="4610" max="4610" width="14.42578125" style="698" customWidth="1"/>
    <col min="4611" max="4611" width="38.28515625" style="698" customWidth="1"/>
    <col min="4612" max="4612" width="4.5703125" style="698" customWidth="1"/>
    <col min="4613" max="4613" width="10.5703125" style="698" customWidth="1"/>
    <col min="4614" max="4614" width="9.85546875" style="698" customWidth="1"/>
    <col min="4615" max="4615" width="12.7109375" style="698" customWidth="1"/>
    <col min="4616" max="4629" width="0" style="698" hidden="1" customWidth="1"/>
    <col min="4630" max="4636" width="8.85546875" style="698"/>
    <col min="4637" max="4647" width="0" style="698" hidden="1" customWidth="1"/>
    <col min="4648" max="4660" width="8.85546875" style="698"/>
    <col min="4661" max="4661" width="73.42578125" style="698" customWidth="1"/>
    <col min="4662" max="4864" width="8.85546875" style="698"/>
    <col min="4865" max="4865" width="4.28515625" style="698" customWidth="1"/>
    <col min="4866" max="4866" width="14.42578125" style="698" customWidth="1"/>
    <col min="4867" max="4867" width="38.28515625" style="698" customWidth="1"/>
    <col min="4868" max="4868" width="4.5703125" style="698" customWidth="1"/>
    <col min="4869" max="4869" width="10.5703125" style="698" customWidth="1"/>
    <col min="4870" max="4870" width="9.85546875" style="698" customWidth="1"/>
    <col min="4871" max="4871" width="12.7109375" style="698" customWidth="1"/>
    <col min="4872" max="4885" width="0" style="698" hidden="1" customWidth="1"/>
    <col min="4886" max="4892" width="8.85546875" style="698"/>
    <col min="4893" max="4903" width="0" style="698" hidden="1" customWidth="1"/>
    <col min="4904" max="4916" width="8.85546875" style="698"/>
    <col min="4917" max="4917" width="73.42578125" style="698" customWidth="1"/>
    <col min="4918" max="5120" width="8.85546875" style="698"/>
    <col min="5121" max="5121" width="4.28515625" style="698" customWidth="1"/>
    <col min="5122" max="5122" width="14.42578125" style="698" customWidth="1"/>
    <col min="5123" max="5123" width="38.28515625" style="698" customWidth="1"/>
    <col min="5124" max="5124" width="4.5703125" style="698" customWidth="1"/>
    <col min="5125" max="5125" width="10.5703125" style="698" customWidth="1"/>
    <col min="5126" max="5126" width="9.85546875" style="698" customWidth="1"/>
    <col min="5127" max="5127" width="12.7109375" style="698" customWidth="1"/>
    <col min="5128" max="5141" width="0" style="698" hidden="1" customWidth="1"/>
    <col min="5142" max="5148" width="8.85546875" style="698"/>
    <col min="5149" max="5159" width="0" style="698" hidden="1" customWidth="1"/>
    <col min="5160" max="5172" width="8.85546875" style="698"/>
    <col min="5173" max="5173" width="73.42578125" style="698" customWidth="1"/>
    <col min="5174" max="5376" width="8.85546875" style="698"/>
    <col min="5377" max="5377" width="4.28515625" style="698" customWidth="1"/>
    <col min="5378" max="5378" width="14.42578125" style="698" customWidth="1"/>
    <col min="5379" max="5379" width="38.28515625" style="698" customWidth="1"/>
    <col min="5380" max="5380" width="4.5703125" style="698" customWidth="1"/>
    <col min="5381" max="5381" width="10.5703125" style="698" customWidth="1"/>
    <col min="5382" max="5382" width="9.85546875" style="698" customWidth="1"/>
    <col min="5383" max="5383" width="12.7109375" style="698" customWidth="1"/>
    <col min="5384" max="5397" width="0" style="698" hidden="1" customWidth="1"/>
    <col min="5398" max="5404" width="8.85546875" style="698"/>
    <col min="5405" max="5415" width="0" style="698" hidden="1" customWidth="1"/>
    <col min="5416" max="5428" width="8.85546875" style="698"/>
    <col min="5429" max="5429" width="73.42578125" style="698" customWidth="1"/>
    <col min="5430" max="5632" width="8.85546875" style="698"/>
    <col min="5633" max="5633" width="4.28515625" style="698" customWidth="1"/>
    <col min="5634" max="5634" width="14.42578125" style="698" customWidth="1"/>
    <col min="5635" max="5635" width="38.28515625" style="698" customWidth="1"/>
    <col min="5636" max="5636" width="4.5703125" style="698" customWidth="1"/>
    <col min="5637" max="5637" width="10.5703125" style="698" customWidth="1"/>
    <col min="5638" max="5638" width="9.85546875" style="698" customWidth="1"/>
    <col min="5639" max="5639" width="12.7109375" style="698" customWidth="1"/>
    <col min="5640" max="5653" width="0" style="698" hidden="1" customWidth="1"/>
    <col min="5654" max="5660" width="8.85546875" style="698"/>
    <col min="5661" max="5671" width="0" style="698" hidden="1" customWidth="1"/>
    <col min="5672" max="5684" width="8.85546875" style="698"/>
    <col min="5685" max="5685" width="73.42578125" style="698" customWidth="1"/>
    <col min="5686" max="5888" width="8.85546875" style="698"/>
    <col min="5889" max="5889" width="4.28515625" style="698" customWidth="1"/>
    <col min="5890" max="5890" width="14.42578125" style="698" customWidth="1"/>
    <col min="5891" max="5891" width="38.28515625" style="698" customWidth="1"/>
    <col min="5892" max="5892" width="4.5703125" style="698" customWidth="1"/>
    <col min="5893" max="5893" width="10.5703125" style="698" customWidth="1"/>
    <col min="5894" max="5894" width="9.85546875" style="698" customWidth="1"/>
    <col min="5895" max="5895" width="12.7109375" style="698" customWidth="1"/>
    <col min="5896" max="5909" width="0" style="698" hidden="1" customWidth="1"/>
    <col min="5910" max="5916" width="8.85546875" style="698"/>
    <col min="5917" max="5927" width="0" style="698" hidden="1" customWidth="1"/>
    <col min="5928" max="5940" width="8.85546875" style="698"/>
    <col min="5941" max="5941" width="73.42578125" style="698" customWidth="1"/>
    <col min="5942" max="6144" width="8.85546875" style="698"/>
    <col min="6145" max="6145" width="4.28515625" style="698" customWidth="1"/>
    <col min="6146" max="6146" width="14.42578125" style="698" customWidth="1"/>
    <col min="6147" max="6147" width="38.28515625" style="698" customWidth="1"/>
    <col min="6148" max="6148" width="4.5703125" style="698" customWidth="1"/>
    <col min="6149" max="6149" width="10.5703125" style="698" customWidth="1"/>
    <col min="6150" max="6150" width="9.85546875" style="698" customWidth="1"/>
    <col min="6151" max="6151" width="12.7109375" style="698" customWidth="1"/>
    <col min="6152" max="6165" width="0" style="698" hidden="1" customWidth="1"/>
    <col min="6166" max="6172" width="8.85546875" style="698"/>
    <col min="6173" max="6183" width="0" style="698" hidden="1" customWidth="1"/>
    <col min="6184" max="6196" width="8.85546875" style="698"/>
    <col min="6197" max="6197" width="73.42578125" style="698" customWidth="1"/>
    <col min="6198" max="6400" width="8.85546875" style="698"/>
    <col min="6401" max="6401" width="4.28515625" style="698" customWidth="1"/>
    <col min="6402" max="6402" width="14.42578125" style="698" customWidth="1"/>
    <col min="6403" max="6403" width="38.28515625" style="698" customWidth="1"/>
    <col min="6404" max="6404" width="4.5703125" style="698" customWidth="1"/>
    <col min="6405" max="6405" width="10.5703125" style="698" customWidth="1"/>
    <col min="6406" max="6406" width="9.85546875" style="698" customWidth="1"/>
    <col min="6407" max="6407" width="12.7109375" style="698" customWidth="1"/>
    <col min="6408" max="6421" width="0" style="698" hidden="1" customWidth="1"/>
    <col min="6422" max="6428" width="8.85546875" style="698"/>
    <col min="6429" max="6439" width="0" style="698" hidden="1" customWidth="1"/>
    <col min="6440" max="6452" width="8.85546875" style="698"/>
    <col min="6453" max="6453" width="73.42578125" style="698" customWidth="1"/>
    <col min="6454" max="6656" width="8.85546875" style="698"/>
    <col min="6657" max="6657" width="4.28515625" style="698" customWidth="1"/>
    <col min="6658" max="6658" width="14.42578125" style="698" customWidth="1"/>
    <col min="6659" max="6659" width="38.28515625" style="698" customWidth="1"/>
    <col min="6660" max="6660" width="4.5703125" style="698" customWidth="1"/>
    <col min="6661" max="6661" width="10.5703125" style="698" customWidth="1"/>
    <col min="6662" max="6662" width="9.85546875" style="698" customWidth="1"/>
    <col min="6663" max="6663" width="12.7109375" style="698" customWidth="1"/>
    <col min="6664" max="6677" width="0" style="698" hidden="1" customWidth="1"/>
    <col min="6678" max="6684" width="8.85546875" style="698"/>
    <col min="6685" max="6695" width="0" style="698" hidden="1" customWidth="1"/>
    <col min="6696" max="6708" width="8.85546875" style="698"/>
    <col min="6709" max="6709" width="73.42578125" style="698" customWidth="1"/>
    <col min="6710" max="6912" width="8.85546875" style="698"/>
    <col min="6913" max="6913" width="4.28515625" style="698" customWidth="1"/>
    <col min="6914" max="6914" width="14.42578125" style="698" customWidth="1"/>
    <col min="6915" max="6915" width="38.28515625" style="698" customWidth="1"/>
    <col min="6916" max="6916" width="4.5703125" style="698" customWidth="1"/>
    <col min="6917" max="6917" width="10.5703125" style="698" customWidth="1"/>
    <col min="6918" max="6918" width="9.85546875" style="698" customWidth="1"/>
    <col min="6919" max="6919" width="12.7109375" style="698" customWidth="1"/>
    <col min="6920" max="6933" width="0" style="698" hidden="1" customWidth="1"/>
    <col min="6934" max="6940" width="8.85546875" style="698"/>
    <col min="6941" max="6951" width="0" style="698" hidden="1" customWidth="1"/>
    <col min="6952" max="6964" width="8.85546875" style="698"/>
    <col min="6965" max="6965" width="73.42578125" style="698" customWidth="1"/>
    <col min="6966" max="7168" width="8.85546875" style="698"/>
    <col min="7169" max="7169" width="4.28515625" style="698" customWidth="1"/>
    <col min="7170" max="7170" width="14.42578125" style="698" customWidth="1"/>
    <col min="7171" max="7171" width="38.28515625" style="698" customWidth="1"/>
    <col min="7172" max="7172" width="4.5703125" style="698" customWidth="1"/>
    <col min="7173" max="7173" width="10.5703125" style="698" customWidth="1"/>
    <col min="7174" max="7174" width="9.85546875" style="698" customWidth="1"/>
    <col min="7175" max="7175" width="12.7109375" style="698" customWidth="1"/>
    <col min="7176" max="7189" width="0" style="698" hidden="1" customWidth="1"/>
    <col min="7190" max="7196" width="8.85546875" style="698"/>
    <col min="7197" max="7207" width="0" style="698" hidden="1" customWidth="1"/>
    <col min="7208" max="7220" width="8.85546875" style="698"/>
    <col min="7221" max="7221" width="73.42578125" style="698" customWidth="1"/>
    <col min="7222" max="7424" width="8.85546875" style="698"/>
    <col min="7425" max="7425" width="4.28515625" style="698" customWidth="1"/>
    <col min="7426" max="7426" width="14.42578125" style="698" customWidth="1"/>
    <col min="7427" max="7427" width="38.28515625" style="698" customWidth="1"/>
    <col min="7428" max="7428" width="4.5703125" style="698" customWidth="1"/>
    <col min="7429" max="7429" width="10.5703125" style="698" customWidth="1"/>
    <col min="7430" max="7430" width="9.85546875" style="698" customWidth="1"/>
    <col min="7431" max="7431" width="12.7109375" style="698" customWidth="1"/>
    <col min="7432" max="7445" width="0" style="698" hidden="1" customWidth="1"/>
    <col min="7446" max="7452" width="8.85546875" style="698"/>
    <col min="7453" max="7463" width="0" style="698" hidden="1" customWidth="1"/>
    <col min="7464" max="7476" width="8.85546875" style="698"/>
    <col min="7477" max="7477" width="73.42578125" style="698" customWidth="1"/>
    <col min="7478" max="7680" width="8.85546875" style="698"/>
    <col min="7681" max="7681" width="4.28515625" style="698" customWidth="1"/>
    <col min="7682" max="7682" width="14.42578125" style="698" customWidth="1"/>
    <col min="7683" max="7683" width="38.28515625" style="698" customWidth="1"/>
    <col min="7684" max="7684" width="4.5703125" style="698" customWidth="1"/>
    <col min="7685" max="7685" width="10.5703125" style="698" customWidth="1"/>
    <col min="7686" max="7686" width="9.85546875" style="698" customWidth="1"/>
    <col min="7687" max="7687" width="12.7109375" style="698" customWidth="1"/>
    <col min="7688" max="7701" width="0" style="698" hidden="1" customWidth="1"/>
    <col min="7702" max="7708" width="8.85546875" style="698"/>
    <col min="7709" max="7719" width="0" style="698" hidden="1" customWidth="1"/>
    <col min="7720" max="7732" width="8.85546875" style="698"/>
    <col min="7733" max="7733" width="73.42578125" style="698" customWidth="1"/>
    <col min="7734" max="7936" width="8.85546875" style="698"/>
    <col min="7937" max="7937" width="4.28515625" style="698" customWidth="1"/>
    <col min="7938" max="7938" width="14.42578125" style="698" customWidth="1"/>
    <col min="7939" max="7939" width="38.28515625" style="698" customWidth="1"/>
    <col min="7940" max="7940" width="4.5703125" style="698" customWidth="1"/>
    <col min="7941" max="7941" width="10.5703125" style="698" customWidth="1"/>
    <col min="7942" max="7942" width="9.85546875" style="698" customWidth="1"/>
    <col min="7943" max="7943" width="12.7109375" style="698" customWidth="1"/>
    <col min="7944" max="7957" width="0" style="698" hidden="1" customWidth="1"/>
    <col min="7958" max="7964" width="8.85546875" style="698"/>
    <col min="7965" max="7975" width="0" style="698" hidden="1" customWidth="1"/>
    <col min="7976" max="7988" width="8.85546875" style="698"/>
    <col min="7989" max="7989" width="73.42578125" style="698" customWidth="1"/>
    <col min="7990" max="8192" width="8.85546875" style="698"/>
    <col min="8193" max="8193" width="4.28515625" style="698" customWidth="1"/>
    <col min="8194" max="8194" width="14.42578125" style="698" customWidth="1"/>
    <col min="8195" max="8195" width="38.28515625" style="698" customWidth="1"/>
    <col min="8196" max="8196" width="4.5703125" style="698" customWidth="1"/>
    <col min="8197" max="8197" width="10.5703125" style="698" customWidth="1"/>
    <col min="8198" max="8198" width="9.85546875" style="698" customWidth="1"/>
    <col min="8199" max="8199" width="12.7109375" style="698" customWidth="1"/>
    <col min="8200" max="8213" width="0" style="698" hidden="1" customWidth="1"/>
    <col min="8214" max="8220" width="8.85546875" style="698"/>
    <col min="8221" max="8231" width="0" style="698" hidden="1" customWidth="1"/>
    <col min="8232" max="8244" width="8.85546875" style="698"/>
    <col min="8245" max="8245" width="73.42578125" style="698" customWidth="1"/>
    <col min="8246" max="8448" width="8.85546875" style="698"/>
    <col min="8449" max="8449" width="4.28515625" style="698" customWidth="1"/>
    <col min="8450" max="8450" width="14.42578125" style="698" customWidth="1"/>
    <col min="8451" max="8451" width="38.28515625" style="698" customWidth="1"/>
    <col min="8452" max="8452" width="4.5703125" style="698" customWidth="1"/>
    <col min="8453" max="8453" width="10.5703125" style="698" customWidth="1"/>
    <col min="8454" max="8454" width="9.85546875" style="698" customWidth="1"/>
    <col min="8455" max="8455" width="12.7109375" style="698" customWidth="1"/>
    <col min="8456" max="8469" width="0" style="698" hidden="1" customWidth="1"/>
    <col min="8470" max="8476" width="8.85546875" style="698"/>
    <col min="8477" max="8487" width="0" style="698" hidden="1" customWidth="1"/>
    <col min="8488" max="8500" width="8.85546875" style="698"/>
    <col min="8501" max="8501" width="73.42578125" style="698" customWidth="1"/>
    <col min="8502" max="8704" width="8.85546875" style="698"/>
    <col min="8705" max="8705" width="4.28515625" style="698" customWidth="1"/>
    <col min="8706" max="8706" width="14.42578125" style="698" customWidth="1"/>
    <col min="8707" max="8707" width="38.28515625" style="698" customWidth="1"/>
    <col min="8708" max="8708" width="4.5703125" style="698" customWidth="1"/>
    <col min="8709" max="8709" width="10.5703125" style="698" customWidth="1"/>
    <col min="8710" max="8710" width="9.85546875" style="698" customWidth="1"/>
    <col min="8711" max="8711" width="12.7109375" style="698" customWidth="1"/>
    <col min="8712" max="8725" width="0" style="698" hidden="1" customWidth="1"/>
    <col min="8726" max="8732" width="8.85546875" style="698"/>
    <col min="8733" max="8743" width="0" style="698" hidden="1" customWidth="1"/>
    <col min="8744" max="8756" width="8.85546875" style="698"/>
    <col min="8757" max="8757" width="73.42578125" style="698" customWidth="1"/>
    <col min="8758" max="8960" width="8.85546875" style="698"/>
    <col min="8961" max="8961" width="4.28515625" style="698" customWidth="1"/>
    <col min="8962" max="8962" width="14.42578125" style="698" customWidth="1"/>
    <col min="8963" max="8963" width="38.28515625" style="698" customWidth="1"/>
    <col min="8964" max="8964" width="4.5703125" style="698" customWidth="1"/>
    <col min="8965" max="8965" width="10.5703125" style="698" customWidth="1"/>
    <col min="8966" max="8966" width="9.85546875" style="698" customWidth="1"/>
    <col min="8967" max="8967" width="12.7109375" style="698" customWidth="1"/>
    <col min="8968" max="8981" width="0" style="698" hidden="1" customWidth="1"/>
    <col min="8982" max="8988" width="8.85546875" style="698"/>
    <col min="8989" max="8999" width="0" style="698" hidden="1" customWidth="1"/>
    <col min="9000" max="9012" width="8.85546875" style="698"/>
    <col min="9013" max="9013" width="73.42578125" style="698" customWidth="1"/>
    <col min="9014" max="9216" width="8.85546875" style="698"/>
    <col min="9217" max="9217" width="4.28515625" style="698" customWidth="1"/>
    <col min="9218" max="9218" width="14.42578125" style="698" customWidth="1"/>
    <col min="9219" max="9219" width="38.28515625" style="698" customWidth="1"/>
    <col min="9220" max="9220" width="4.5703125" style="698" customWidth="1"/>
    <col min="9221" max="9221" width="10.5703125" style="698" customWidth="1"/>
    <col min="9222" max="9222" width="9.85546875" style="698" customWidth="1"/>
    <col min="9223" max="9223" width="12.7109375" style="698" customWidth="1"/>
    <col min="9224" max="9237" width="0" style="698" hidden="1" customWidth="1"/>
    <col min="9238" max="9244" width="8.85546875" style="698"/>
    <col min="9245" max="9255" width="0" style="698" hidden="1" customWidth="1"/>
    <col min="9256" max="9268" width="8.85546875" style="698"/>
    <col min="9269" max="9269" width="73.42578125" style="698" customWidth="1"/>
    <col min="9270" max="9472" width="8.85546875" style="698"/>
    <col min="9473" max="9473" width="4.28515625" style="698" customWidth="1"/>
    <col min="9474" max="9474" width="14.42578125" style="698" customWidth="1"/>
    <col min="9475" max="9475" width="38.28515625" style="698" customWidth="1"/>
    <col min="9476" max="9476" width="4.5703125" style="698" customWidth="1"/>
    <col min="9477" max="9477" width="10.5703125" style="698" customWidth="1"/>
    <col min="9478" max="9478" width="9.85546875" style="698" customWidth="1"/>
    <col min="9479" max="9479" width="12.7109375" style="698" customWidth="1"/>
    <col min="9480" max="9493" width="0" style="698" hidden="1" customWidth="1"/>
    <col min="9494" max="9500" width="8.85546875" style="698"/>
    <col min="9501" max="9511" width="0" style="698" hidden="1" customWidth="1"/>
    <col min="9512" max="9524" width="8.85546875" style="698"/>
    <col min="9525" max="9525" width="73.42578125" style="698" customWidth="1"/>
    <col min="9526" max="9728" width="8.85546875" style="698"/>
    <col min="9729" max="9729" width="4.28515625" style="698" customWidth="1"/>
    <col min="9730" max="9730" width="14.42578125" style="698" customWidth="1"/>
    <col min="9731" max="9731" width="38.28515625" style="698" customWidth="1"/>
    <col min="9732" max="9732" width="4.5703125" style="698" customWidth="1"/>
    <col min="9733" max="9733" width="10.5703125" style="698" customWidth="1"/>
    <col min="9734" max="9734" width="9.85546875" style="698" customWidth="1"/>
    <col min="9735" max="9735" width="12.7109375" style="698" customWidth="1"/>
    <col min="9736" max="9749" width="0" style="698" hidden="1" customWidth="1"/>
    <col min="9750" max="9756" width="8.85546875" style="698"/>
    <col min="9757" max="9767" width="0" style="698" hidden="1" customWidth="1"/>
    <col min="9768" max="9780" width="8.85546875" style="698"/>
    <col min="9781" max="9781" width="73.42578125" style="698" customWidth="1"/>
    <col min="9782" max="9984" width="8.85546875" style="698"/>
    <col min="9985" max="9985" width="4.28515625" style="698" customWidth="1"/>
    <col min="9986" max="9986" width="14.42578125" style="698" customWidth="1"/>
    <col min="9987" max="9987" width="38.28515625" style="698" customWidth="1"/>
    <col min="9988" max="9988" width="4.5703125" style="698" customWidth="1"/>
    <col min="9989" max="9989" width="10.5703125" style="698" customWidth="1"/>
    <col min="9990" max="9990" width="9.85546875" style="698" customWidth="1"/>
    <col min="9991" max="9991" width="12.7109375" style="698" customWidth="1"/>
    <col min="9992" max="10005" width="0" style="698" hidden="1" customWidth="1"/>
    <col min="10006" max="10012" width="8.85546875" style="698"/>
    <col min="10013" max="10023" width="0" style="698" hidden="1" customWidth="1"/>
    <col min="10024" max="10036" width="8.85546875" style="698"/>
    <col min="10037" max="10037" width="73.42578125" style="698" customWidth="1"/>
    <col min="10038" max="10240" width="8.85546875" style="698"/>
    <col min="10241" max="10241" width="4.28515625" style="698" customWidth="1"/>
    <col min="10242" max="10242" width="14.42578125" style="698" customWidth="1"/>
    <col min="10243" max="10243" width="38.28515625" style="698" customWidth="1"/>
    <col min="10244" max="10244" width="4.5703125" style="698" customWidth="1"/>
    <col min="10245" max="10245" width="10.5703125" style="698" customWidth="1"/>
    <col min="10246" max="10246" width="9.85546875" style="698" customWidth="1"/>
    <col min="10247" max="10247" width="12.7109375" style="698" customWidth="1"/>
    <col min="10248" max="10261" width="0" style="698" hidden="1" customWidth="1"/>
    <col min="10262" max="10268" width="8.85546875" style="698"/>
    <col min="10269" max="10279" width="0" style="698" hidden="1" customWidth="1"/>
    <col min="10280" max="10292" width="8.85546875" style="698"/>
    <col min="10293" max="10293" width="73.42578125" style="698" customWidth="1"/>
    <col min="10294" max="10496" width="8.85546875" style="698"/>
    <col min="10497" max="10497" width="4.28515625" style="698" customWidth="1"/>
    <col min="10498" max="10498" width="14.42578125" style="698" customWidth="1"/>
    <col min="10499" max="10499" width="38.28515625" style="698" customWidth="1"/>
    <col min="10500" max="10500" width="4.5703125" style="698" customWidth="1"/>
    <col min="10501" max="10501" width="10.5703125" style="698" customWidth="1"/>
    <col min="10502" max="10502" width="9.85546875" style="698" customWidth="1"/>
    <col min="10503" max="10503" width="12.7109375" style="698" customWidth="1"/>
    <col min="10504" max="10517" width="0" style="698" hidden="1" customWidth="1"/>
    <col min="10518" max="10524" width="8.85546875" style="698"/>
    <col min="10525" max="10535" width="0" style="698" hidden="1" customWidth="1"/>
    <col min="10536" max="10548" width="8.85546875" style="698"/>
    <col min="10549" max="10549" width="73.42578125" style="698" customWidth="1"/>
    <col min="10550" max="10752" width="8.85546875" style="698"/>
    <col min="10753" max="10753" width="4.28515625" style="698" customWidth="1"/>
    <col min="10754" max="10754" width="14.42578125" style="698" customWidth="1"/>
    <col min="10755" max="10755" width="38.28515625" style="698" customWidth="1"/>
    <col min="10756" max="10756" width="4.5703125" style="698" customWidth="1"/>
    <col min="10757" max="10757" width="10.5703125" style="698" customWidth="1"/>
    <col min="10758" max="10758" width="9.85546875" style="698" customWidth="1"/>
    <col min="10759" max="10759" width="12.7109375" style="698" customWidth="1"/>
    <col min="10760" max="10773" width="0" style="698" hidden="1" customWidth="1"/>
    <col min="10774" max="10780" width="8.85546875" style="698"/>
    <col min="10781" max="10791" width="0" style="698" hidden="1" customWidth="1"/>
    <col min="10792" max="10804" width="8.85546875" style="698"/>
    <col min="10805" max="10805" width="73.42578125" style="698" customWidth="1"/>
    <col min="10806" max="11008" width="8.85546875" style="698"/>
    <col min="11009" max="11009" width="4.28515625" style="698" customWidth="1"/>
    <col min="11010" max="11010" width="14.42578125" style="698" customWidth="1"/>
    <col min="11011" max="11011" width="38.28515625" style="698" customWidth="1"/>
    <col min="11012" max="11012" width="4.5703125" style="698" customWidth="1"/>
    <col min="11013" max="11013" width="10.5703125" style="698" customWidth="1"/>
    <col min="11014" max="11014" width="9.85546875" style="698" customWidth="1"/>
    <col min="11015" max="11015" width="12.7109375" style="698" customWidth="1"/>
    <col min="11016" max="11029" width="0" style="698" hidden="1" customWidth="1"/>
    <col min="11030" max="11036" width="8.85546875" style="698"/>
    <col min="11037" max="11047" width="0" style="698" hidden="1" customWidth="1"/>
    <col min="11048" max="11060" width="8.85546875" style="698"/>
    <col min="11061" max="11061" width="73.42578125" style="698" customWidth="1"/>
    <col min="11062" max="11264" width="8.85546875" style="698"/>
    <col min="11265" max="11265" width="4.28515625" style="698" customWidth="1"/>
    <col min="11266" max="11266" width="14.42578125" style="698" customWidth="1"/>
    <col min="11267" max="11267" width="38.28515625" style="698" customWidth="1"/>
    <col min="11268" max="11268" width="4.5703125" style="698" customWidth="1"/>
    <col min="11269" max="11269" width="10.5703125" style="698" customWidth="1"/>
    <col min="11270" max="11270" width="9.85546875" style="698" customWidth="1"/>
    <col min="11271" max="11271" width="12.7109375" style="698" customWidth="1"/>
    <col min="11272" max="11285" width="0" style="698" hidden="1" customWidth="1"/>
    <col min="11286" max="11292" width="8.85546875" style="698"/>
    <col min="11293" max="11303" width="0" style="698" hidden="1" customWidth="1"/>
    <col min="11304" max="11316" width="8.85546875" style="698"/>
    <col min="11317" max="11317" width="73.42578125" style="698" customWidth="1"/>
    <col min="11318" max="11520" width="8.85546875" style="698"/>
    <col min="11521" max="11521" width="4.28515625" style="698" customWidth="1"/>
    <col min="11522" max="11522" width="14.42578125" style="698" customWidth="1"/>
    <col min="11523" max="11523" width="38.28515625" style="698" customWidth="1"/>
    <col min="11524" max="11524" width="4.5703125" style="698" customWidth="1"/>
    <col min="11525" max="11525" width="10.5703125" style="698" customWidth="1"/>
    <col min="11526" max="11526" width="9.85546875" style="698" customWidth="1"/>
    <col min="11527" max="11527" width="12.7109375" style="698" customWidth="1"/>
    <col min="11528" max="11541" width="0" style="698" hidden="1" customWidth="1"/>
    <col min="11542" max="11548" width="8.85546875" style="698"/>
    <col min="11549" max="11559" width="0" style="698" hidden="1" customWidth="1"/>
    <col min="11560" max="11572" width="8.85546875" style="698"/>
    <col min="11573" max="11573" width="73.42578125" style="698" customWidth="1"/>
    <col min="11574" max="11776" width="8.85546875" style="698"/>
    <col min="11777" max="11777" width="4.28515625" style="698" customWidth="1"/>
    <col min="11778" max="11778" width="14.42578125" style="698" customWidth="1"/>
    <col min="11779" max="11779" width="38.28515625" style="698" customWidth="1"/>
    <col min="11780" max="11780" width="4.5703125" style="698" customWidth="1"/>
    <col min="11781" max="11781" width="10.5703125" style="698" customWidth="1"/>
    <col min="11782" max="11782" width="9.85546875" style="698" customWidth="1"/>
    <col min="11783" max="11783" width="12.7109375" style="698" customWidth="1"/>
    <col min="11784" max="11797" width="0" style="698" hidden="1" customWidth="1"/>
    <col min="11798" max="11804" width="8.85546875" style="698"/>
    <col min="11805" max="11815" width="0" style="698" hidden="1" customWidth="1"/>
    <col min="11816" max="11828" width="8.85546875" style="698"/>
    <col min="11829" max="11829" width="73.42578125" style="698" customWidth="1"/>
    <col min="11830" max="12032" width="8.85546875" style="698"/>
    <col min="12033" max="12033" width="4.28515625" style="698" customWidth="1"/>
    <col min="12034" max="12034" width="14.42578125" style="698" customWidth="1"/>
    <col min="12035" max="12035" width="38.28515625" style="698" customWidth="1"/>
    <col min="12036" max="12036" width="4.5703125" style="698" customWidth="1"/>
    <col min="12037" max="12037" width="10.5703125" style="698" customWidth="1"/>
    <col min="12038" max="12038" width="9.85546875" style="698" customWidth="1"/>
    <col min="12039" max="12039" width="12.7109375" style="698" customWidth="1"/>
    <col min="12040" max="12053" width="0" style="698" hidden="1" customWidth="1"/>
    <col min="12054" max="12060" width="8.85546875" style="698"/>
    <col min="12061" max="12071" width="0" style="698" hidden="1" customWidth="1"/>
    <col min="12072" max="12084" width="8.85546875" style="698"/>
    <col min="12085" max="12085" width="73.42578125" style="698" customWidth="1"/>
    <col min="12086" max="12288" width="8.85546875" style="698"/>
    <col min="12289" max="12289" width="4.28515625" style="698" customWidth="1"/>
    <col min="12290" max="12290" width="14.42578125" style="698" customWidth="1"/>
    <col min="12291" max="12291" width="38.28515625" style="698" customWidth="1"/>
    <col min="12292" max="12292" width="4.5703125" style="698" customWidth="1"/>
    <col min="12293" max="12293" width="10.5703125" style="698" customWidth="1"/>
    <col min="12294" max="12294" width="9.85546875" style="698" customWidth="1"/>
    <col min="12295" max="12295" width="12.7109375" style="698" customWidth="1"/>
    <col min="12296" max="12309" width="0" style="698" hidden="1" customWidth="1"/>
    <col min="12310" max="12316" width="8.85546875" style="698"/>
    <col min="12317" max="12327" width="0" style="698" hidden="1" customWidth="1"/>
    <col min="12328" max="12340" width="8.85546875" style="698"/>
    <col min="12341" max="12341" width="73.42578125" style="698" customWidth="1"/>
    <col min="12342" max="12544" width="8.85546875" style="698"/>
    <col min="12545" max="12545" width="4.28515625" style="698" customWidth="1"/>
    <col min="12546" max="12546" width="14.42578125" style="698" customWidth="1"/>
    <col min="12547" max="12547" width="38.28515625" style="698" customWidth="1"/>
    <col min="12548" max="12548" width="4.5703125" style="698" customWidth="1"/>
    <col min="12549" max="12549" width="10.5703125" style="698" customWidth="1"/>
    <col min="12550" max="12550" width="9.85546875" style="698" customWidth="1"/>
    <col min="12551" max="12551" width="12.7109375" style="698" customWidth="1"/>
    <col min="12552" max="12565" width="0" style="698" hidden="1" customWidth="1"/>
    <col min="12566" max="12572" width="8.85546875" style="698"/>
    <col min="12573" max="12583" width="0" style="698" hidden="1" customWidth="1"/>
    <col min="12584" max="12596" width="8.85546875" style="698"/>
    <col min="12597" max="12597" width="73.42578125" style="698" customWidth="1"/>
    <col min="12598" max="12800" width="8.85546875" style="698"/>
    <col min="12801" max="12801" width="4.28515625" style="698" customWidth="1"/>
    <col min="12802" max="12802" width="14.42578125" style="698" customWidth="1"/>
    <col min="12803" max="12803" width="38.28515625" style="698" customWidth="1"/>
    <col min="12804" max="12804" width="4.5703125" style="698" customWidth="1"/>
    <col min="12805" max="12805" width="10.5703125" style="698" customWidth="1"/>
    <col min="12806" max="12806" width="9.85546875" style="698" customWidth="1"/>
    <col min="12807" max="12807" width="12.7109375" style="698" customWidth="1"/>
    <col min="12808" max="12821" width="0" style="698" hidden="1" customWidth="1"/>
    <col min="12822" max="12828" width="8.85546875" style="698"/>
    <col min="12829" max="12839" width="0" style="698" hidden="1" customWidth="1"/>
    <col min="12840" max="12852" width="8.85546875" style="698"/>
    <col min="12853" max="12853" width="73.42578125" style="698" customWidth="1"/>
    <col min="12854" max="13056" width="8.85546875" style="698"/>
    <col min="13057" max="13057" width="4.28515625" style="698" customWidth="1"/>
    <col min="13058" max="13058" width="14.42578125" style="698" customWidth="1"/>
    <col min="13059" max="13059" width="38.28515625" style="698" customWidth="1"/>
    <col min="13060" max="13060" width="4.5703125" style="698" customWidth="1"/>
    <col min="13061" max="13061" width="10.5703125" style="698" customWidth="1"/>
    <col min="13062" max="13062" width="9.85546875" style="698" customWidth="1"/>
    <col min="13063" max="13063" width="12.7109375" style="698" customWidth="1"/>
    <col min="13064" max="13077" width="0" style="698" hidden="1" customWidth="1"/>
    <col min="13078" max="13084" width="8.85546875" style="698"/>
    <col min="13085" max="13095" width="0" style="698" hidden="1" customWidth="1"/>
    <col min="13096" max="13108" width="8.85546875" style="698"/>
    <col min="13109" max="13109" width="73.42578125" style="698" customWidth="1"/>
    <col min="13110" max="13312" width="8.85546875" style="698"/>
    <col min="13313" max="13313" width="4.28515625" style="698" customWidth="1"/>
    <col min="13314" max="13314" width="14.42578125" style="698" customWidth="1"/>
    <col min="13315" max="13315" width="38.28515625" style="698" customWidth="1"/>
    <col min="13316" max="13316" width="4.5703125" style="698" customWidth="1"/>
    <col min="13317" max="13317" width="10.5703125" style="698" customWidth="1"/>
    <col min="13318" max="13318" width="9.85546875" style="698" customWidth="1"/>
    <col min="13319" max="13319" width="12.7109375" style="698" customWidth="1"/>
    <col min="13320" max="13333" width="0" style="698" hidden="1" customWidth="1"/>
    <col min="13334" max="13340" width="8.85546875" style="698"/>
    <col min="13341" max="13351" width="0" style="698" hidden="1" customWidth="1"/>
    <col min="13352" max="13364" width="8.85546875" style="698"/>
    <col min="13365" max="13365" width="73.42578125" style="698" customWidth="1"/>
    <col min="13366" max="13568" width="8.85546875" style="698"/>
    <col min="13569" max="13569" width="4.28515625" style="698" customWidth="1"/>
    <col min="13570" max="13570" width="14.42578125" style="698" customWidth="1"/>
    <col min="13571" max="13571" width="38.28515625" style="698" customWidth="1"/>
    <col min="13572" max="13572" width="4.5703125" style="698" customWidth="1"/>
    <col min="13573" max="13573" width="10.5703125" style="698" customWidth="1"/>
    <col min="13574" max="13574" width="9.85546875" style="698" customWidth="1"/>
    <col min="13575" max="13575" width="12.7109375" style="698" customWidth="1"/>
    <col min="13576" max="13589" width="0" style="698" hidden="1" customWidth="1"/>
    <col min="13590" max="13596" width="8.85546875" style="698"/>
    <col min="13597" max="13607" width="0" style="698" hidden="1" customWidth="1"/>
    <col min="13608" max="13620" width="8.85546875" style="698"/>
    <col min="13621" max="13621" width="73.42578125" style="698" customWidth="1"/>
    <col min="13622" max="13824" width="8.85546875" style="698"/>
    <col min="13825" max="13825" width="4.28515625" style="698" customWidth="1"/>
    <col min="13826" max="13826" width="14.42578125" style="698" customWidth="1"/>
    <col min="13827" max="13827" width="38.28515625" style="698" customWidth="1"/>
    <col min="13828" max="13828" width="4.5703125" style="698" customWidth="1"/>
    <col min="13829" max="13829" width="10.5703125" style="698" customWidth="1"/>
    <col min="13830" max="13830" width="9.85546875" style="698" customWidth="1"/>
    <col min="13831" max="13831" width="12.7109375" style="698" customWidth="1"/>
    <col min="13832" max="13845" width="0" style="698" hidden="1" customWidth="1"/>
    <col min="13846" max="13852" width="8.85546875" style="698"/>
    <col min="13853" max="13863" width="0" style="698" hidden="1" customWidth="1"/>
    <col min="13864" max="13876" width="8.85546875" style="698"/>
    <col min="13877" max="13877" width="73.42578125" style="698" customWidth="1"/>
    <col min="13878" max="14080" width="8.85546875" style="698"/>
    <col min="14081" max="14081" width="4.28515625" style="698" customWidth="1"/>
    <col min="14082" max="14082" width="14.42578125" style="698" customWidth="1"/>
    <col min="14083" max="14083" width="38.28515625" style="698" customWidth="1"/>
    <col min="14084" max="14084" width="4.5703125" style="698" customWidth="1"/>
    <col min="14085" max="14085" width="10.5703125" style="698" customWidth="1"/>
    <col min="14086" max="14086" width="9.85546875" style="698" customWidth="1"/>
    <col min="14087" max="14087" width="12.7109375" style="698" customWidth="1"/>
    <col min="14088" max="14101" width="0" style="698" hidden="1" customWidth="1"/>
    <col min="14102" max="14108" width="8.85546875" style="698"/>
    <col min="14109" max="14119" width="0" style="698" hidden="1" customWidth="1"/>
    <col min="14120" max="14132" width="8.85546875" style="698"/>
    <col min="14133" max="14133" width="73.42578125" style="698" customWidth="1"/>
    <col min="14134" max="14336" width="8.85546875" style="698"/>
    <col min="14337" max="14337" width="4.28515625" style="698" customWidth="1"/>
    <col min="14338" max="14338" width="14.42578125" style="698" customWidth="1"/>
    <col min="14339" max="14339" width="38.28515625" style="698" customWidth="1"/>
    <col min="14340" max="14340" width="4.5703125" style="698" customWidth="1"/>
    <col min="14341" max="14341" width="10.5703125" style="698" customWidth="1"/>
    <col min="14342" max="14342" width="9.85546875" style="698" customWidth="1"/>
    <col min="14343" max="14343" width="12.7109375" style="698" customWidth="1"/>
    <col min="14344" max="14357" width="0" style="698" hidden="1" customWidth="1"/>
    <col min="14358" max="14364" width="8.85546875" style="698"/>
    <col min="14365" max="14375" width="0" style="698" hidden="1" customWidth="1"/>
    <col min="14376" max="14388" width="8.85546875" style="698"/>
    <col min="14389" max="14389" width="73.42578125" style="698" customWidth="1"/>
    <col min="14390" max="14592" width="8.85546875" style="698"/>
    <col min="14593" max="14593" width="4.28515625" style="698" customWidth="1"/>
    <col min="14594" max="14594" width="14.42578125" style="698" customWidth="1"/>
    <col min="14595" max="14595" width="38.28515625" style="698" customWidth="1"/>
    <col min="14596" max="14596" width="4.5703125" style="698" customWidth="1"/>
    <col min="14597" max="14597" width="10.5703125" style="698" customWidth="1"/>
    <col min="14598" max="14598" width="9.85546875" style="698" customWidth="1"/>
    <col min="14599" max="14599" width="12.7109375" style="698" customWidth="1"/>
    <col min="14600" max="14613" width="0" style="698" hidden="1" customWidth="1"/>
    <col min="14614" max="14620" width="8.85546875" style="698"/>
    <col min="14621" max="14631" width="0" style="698" hidden="1" customWidth="1"/>
    <col min="14632" max="14644" width="8.85546875" style="698"/>
    <col min="14645" max="14645" width="73.42578125" style="698" customWidth="1"/>
    <col min="14646" max="14848" width="8.85546875" style="698"/>
    <col min="14849" max="14849" width="4.28515625" style="698" customWidth="1"/>
    <col min="14850" max="14850" width="14.42578125" style="698" customWidth="1"/>
    <col min="14851" max="14851" width="38.28515625" style="698" customWidth="1"/>
    <col min="14852" max="14852" width="4.5703125" style="698" customWidth="1"/>
    <col min="14853" max="14853" width="10.5703125" style="698" customWidth="1"/>
    <col min="14854" max="14854" width="9.85546875" style="698" customWidth="1"/>
    <col min="14855" max="14855" width="12.7109375" style="698" customWidth="1"/>
    <col min="14856" max="14869" width="0" style="698" hidden="1" customWidth="1"/>
    <col min="14870" max="14876" width="8.85546875" style="698"/>
    <col min="14877" max="14887" width="0" style="698" hidden="1" customWidth="1"/>
    <col min="14888" max="14900" width="8.85546875" style="698"/>
    <col min="14901" max="14901" width="73.42578125" style="698" customWidth="1"/>
    <col min="14902" max="15104" width="8.85546875" style="698"/>
    <col min="15105" max="15105" width="4.28515625" style="698" customWidth="1"/>
    <col min="15106" max="15106" width="14.42578125" style="698" customWidth="1"/>
    <col min="15107" max="15107" width="38.28515625" style="698" customWidth="1"/>
    <col min="15108" max="15108" width="4.5703125" style="698" customWidth="1"/>
    <col min="15109" max="15109" width="10.5703125" style="698" customWidth="1"/>
    <col min="15110" max="15110" width="9.85546875" style="698" customWidth="1"/>
    <col min="15111" max="15111" width="12.7109375" style="698" customWidth="1"/>
    <col min="15112" max="15125" width="0" style="698" hidden="1" customWidth="1"/>
    <col min="15126" max="15132" width="8.85546875" style="698"/>
    <col min="15133" max="15143" width="0" style="698" hidden="1" customWidth="1"/>
    <col min="15144" max="15156" width="8.85546875" style="698"/>
    <col min="15157" max="15157" width="73.42578125" style="698" customWidth="1"/>
    <col min="15158" max="15360" width="8.85546875" style="698"/>
    <col min="15361" max="15361" width="4.28515625" style="698" customWidth="1"/>
    <col min="15362" max="15362" width="14.42578125" style="698" customWidth="1"/>
    <col min="15363" max="15363" width="38.28515625" style="698" customWidth="1"/>
    <col min="15364" max="15364" width="4.5703125" style="698" customWidth="1"/>
    <col min="15365" max="15365" width="10.5703125" style="698" customWidth="1"/>
    <col min="15366" max="15366" width="9.85546875" style="698" customWidth="1"/>
    <col min="15367" max="15367" width="12.7109375" style="698" customWidth="1"/>
    <col min="15368" max="15381" width="0" style="698" hidden="1" customWidth="1"/>
    <col min="15382" max="15388" width="8.85546875" style="698"/>
    <col min="15389" max="15399" width="0" style="698" hidden="1" customWidth="1"/>
    <col min="15400" max="15412" width="8.85546875" style="698"/>
    <col min="15413" max="15413" width="73.42578125" style="698" customWidth="1"/>
    <col min="15414" max="15616" width="8.85546875" style="698"/>
    <col min="15617" max="15617" width="4.28515625" style="698" customWidth="1"/>
    <col min="15618" max="15618" width="14.42578125" style="698" customWidth="1"/>
    <col min="15619" max="15619" width="38.28515625" style="698" customWidth="1"/>
    <col min="15620" max="15620" width="4.5703125" style="698" customWidth="1"/>
    <col min="15621" max="15621" width="10.5703125" style="698" customWidth="1"/>
    <col min="15622" max="15622" width="9.85546875" style="698" customWidth="1"/>
    <col min="15623" max="15623" width="12.7109375" style="698" customWidth="1"/>
    <col min="15624" max="15637" width="0" style="698" hidden="1" customWidth="1"/>
    <col min="15638" max="15644" width="8.85546875" style="698"/>
    <col min="15645" max="15655" width="0" style="698" hidden="1" customWidth="1"/>
    <col min="15656" max="15668" width="8.85546875" style="698"/>
    <col min="15669" max="15669" width="73.42578125" style="698" customWidth="1"/>
    <col min="15670" max="15872" width="8.85546875" style="698"/>
    <col min="15873" max="15873" width="4.28515625" style="698" customWidth="1"/>
    <col min="15874" max="15874" width="14.42578125" style="698" customWidth="1"/>
    <col min="15875" max="15875" width="38.28515625" style="698" customWidth="1"/>
    <col min="15876" max="15876" width="4.5703125" style="698" customWidth="1"/>
    <col min="15877" max="15877" width="10.5703125" style="698" customWidth="1"/>
    <col min="15878" max="15878" width="9.85546875" style="698" customWidth="1"/>
    <col min="15879" max="15879" width="12.7109375" style="698" customWidth="1"/>
    <col min="15880" max="15893" width="0" style="698" hidden="1" customWidth="1"/>
    <col min="15894" max="15900" width="8.85546875" style="698"/>
    <col min="15901" max="15911" width="0" style="698" hidden="1" customWidth="1"/>
    <col min="15912" max="15924" width="8.85546875" style="698"/>
    <col min="15925" max="15925" width="73.42578125" style="698" customWidth="1"/>
    <col min="15926" max="16128" width="8.85546875" style="698"/>
    <col min="16129" max="16129" width="4.28515625" style="698" customWidth="1"/>
    <col min="16130" max="16130" width="14.42578125" style="698" customWidth="1"/>
    <col min="16131" max="16131" width="38.28515625" style="698" customWidth="1"/>
    <col min="16132" max="16132" width="4.5703125" style="698" customWidth="1"/>
    <col min="16133" max="16133" width="10.5703125" style="698" customWidth="1"/>
    <col min="16134" max="16134" width="9.85546875" style="698" customWidth="1"/>
    <col min="16135" max="16135" width="12.7109375" style="698" customWidth="1"/>
    <col min="16136" max="16149" width="0" style="698" hidden="1" customWidth="1"/>
    <col min="16150" max="16156" width="8.85546875" style="698"/>
    <col min="16157" max="16167" width="0" style="698" hidden="1" customWidth="1"/>
    <col min="16168" max="16180" width="8.85546875" style="698"/>
    <col min="16181" max="16181" width="73.42578125" style="698" customWidth="1"/>
    <col min="16182" max="16384" width="8.85546875" style="698"/>
  </cols>
  <sheetData>
    <row r="1" spans="1:60" ht="15.75" customHeight="1">
      <c r="A1" s="1251" t="s">
        <v>3050</v>
      </c>
      <c r="B1" s="1251"/>
      <c r="C1" s="1251"/>
      <c r="D1" s="1251"/>
      <c r="E1" s="1251"/>
      <c r="F1" s="1251"/>
      <c r="G1" s="1251"/>
      <c r="AE1" s="698" t="s">
        <v>84</v>
      </c>
    </row>
    <row r="2" spans="1:60" ht="24.95" customHeight="1">
      <c r="A2" s="832" t="s">
        <v>81</v>
      </c>
      <c r="B2" s="827"/>
      <c r="C2" s="1252" t="s">
        <v>1243</v>
      </c>
      <c r="D2" s="1253"/>
      <c r="E2" s="1253"/>
      <c r="F2" s="1253"/>
      <c r="G2" s="1254"/>
      <c r="AE2" s="698" t="s">
        <v>85</v>
      </c>
    </row>
    <row r="3" spans="1:60" ht="24.95" hidden="1" customHeight="1">
      <c r="A3" s="832" t="s">
        <v>82</v>
      </c>
      <c r="B3" s="827"/>
      <c r="C3" s="1253"/>
      <c r="D3" s="1253"/>
      <c r="E3" s="1253"/>
      <c r="F3" s="1253"/>
      <c r="G3" s="1254"/>
      <c r="AE3" s="698" t="s">
        <v>86</v>
      </c>
    </row>
    <row r="4" spans="1:60" ht="24.95" hidden="1" customHeight="1">
      <c r="A4" s="832" t="s">
        <v>83</v>
      </c>
      <c r="B4" s="827"/>
      <c r="C4" s="1252"/>
      <c r="D4" s="1253"/>
      <c r="E4" s="1253"/>
      <c r="F4" s="1253"/>
      <c r="G4" s="1254"/>
      <c r="AE4" s="698" t="s">
        <v>87</v>
      </c>
    </row>
    <row r="5" spans="1:60" hidden="1">
      <c r="A5" s="833" t="s">
        <v>1256</v>
      </c>
      <c r="B5" s="834"/>
      <c r="C5" s="835"/>
      <c r="D5" s="836"/>
      <c r="E5" s="836"/>
      <c r="F5" s="836"/>
      <c r="G5" s="837"/>
      <c r="AE5" s="698" t="s">
        <v>1257</v>
      </c>
    </row>
    <row r="7" spans="1:60" ht="38.25">
      <c r="A7" s="838" t="s">
        <v>88</v>
      </c>
      <c r="B7" s="839" t="s">
        <v>89</v>
      </c>
      <c r="C7" s="839" t="s">
        <v>90</v>
      </c>
      <c r="D7" s="838" t="s">
        <v>91</v>
      </c>
      <c r="E7" s="838" t="s">
        <v>92</v>
      </c>
      <c r="F7" s="840" t="s">
        <v>93</v>
      </c>
      <c r="G7" s="838" t="s">
        <v>40</v>
      </c>
      <c r="H7" s="841" t="s">
        <v>94</v>
      </c>
      <c r="I7" s="841" t="s">
        <v>95</v>
      </c>
      <c r="J7" s="841" t="s">
        <v>96</v>
      </c>
      <c r="K7" s="841" t="s">
        <v>97</v>
      </c>
      <c r="L7" s="841" t="s">
        <v>98</v>
      </c>
      <c r="M7" s="841" t="s">
        <v>99</v>
      </c>
      <c r="N7" s="841" t="s">
        <v>100</v>
      </c>
      <c r="O7" s="841" t="s">
        <v>101</v>
      </c>
      <c r="P7" s="841" t="s">
        <v>102</v>
      </c>
      <c r="Q7" s="841" t="s">
        <v>103</v>
      </c>
      <c r="R7" s="841" t="s">
        <v>104</v>
      </c>
      <c r="S7" s="841" t="s">
        <v>1258</v>
      </c>
      <c r="T7" s="841" t="s">
        <v>107</v>
      </c>
      <c r="U7" s="841" t="s">
        <v>108</v>
      </c>
    </row>
    <row r="8" spans="1:60">
      <c r="A8" s="842" t="s">
        <v>110</v>
      </c>
      <c r="B8" s="843" t="s">
        <v>1245</v>
      </c>
      <c r="C8" s="844" t="s">
        <v>324</v>
      </c>
      <c r="D8" s="845"/>
      <c r="E8" s="846"/>
      <c r="F8" s="847"/>
      <c r="G8" s="847">
        <f>SUMIF(AE9:AE15,"&lt;&gt;NOR",G9:G15)</f>
        <v>0</v>
      </c>
      <c r="H8" s="847"/>
      <c r="I8" s="847">
        <f>SUM(I9:I15)</f>
        <v>15834.82</v>
      </c>
      <c r="J8" s="847"/>
      <c r="K8" s="847">
        <f>SUM(K9:K15)</f>
        <v>120702.23</v>
      </c>
      <c r="L8" s="847"/>
      <c r="M8" s="847">
        <f>SUM(M9:M15)</f>
        <v>0</v>
      </c>
      <c r="N8" s="845"/>
      <c r="O8" s="845">
        <f>SUM(O9:O15)</f>
        <v>55.481470000000002</v>
      </c>
      <c r="P8" s="845"/>
      <c r="Q8" s="845">
        <f>SUM(Q9:Q15)</f>
        <v>0</v>
      </c>
      <c r="R8" s="845"/>
      <c r="S8" s="845"/>
      <c r="T8" s="842"/>
      <c r="U8" s="845">
        <f>SUM(U9:U15)</f>
        <v>429.96000000000004</v>
      </c>
      <c r="AE8" s="698" t="s">
        <v>111</v>
      </c>
    </row>
    <row r="9" spans="1:60" ht="22.5" outlineLevel="1">
      <c r="A9" s="848">
        <v>1</v>
      </c>
      <c r="B9" s="849" t="s">
        <v>1259</v>
      </c>
      <c r="C9" s="850" t="s">
        <v>1260</v>
      </c>
      <c r="D9" s="851" t="s">
        <v>1261</v>
      </c>
      <c r="E9" s="852">
        <v>72.900000000000006</v>
      </c>
      <c r="F9" s="1101">
        <v>0</v>
      </c>
      <c r="G9" s="853">
        <f>E9*F9</f>
        <v>0</v>
      </c>
      <c r="H9" s="853">
        <v>0</v>
      </c>
      <c r="I9" s="853">
        <f t="shared" ref="I9:I15" si="0">ROUND(E9*H9,2)</f>
        <v>0</v>
      </c>
      <c r="J9" s="853">
        <v>1147.2</v>
      </c>
      <c r="K9" s="853">
        <f t="shared" ref="K9:K15" si="1">ROUND(E9*J9,2)</f>
        <v>83630.880000000005</v>
      </c>
      <c r="L9" s="853">
        <v>15</v>
      </c>
      <c r="M9" s="853">
        <f t="shared" ref="M9:M15" si="2">G9*(1+L9/100)</f>
        <v>0</v>
      </c>
      <c r="N9" s="851">
        <v>0</v>
      </c>
      <c r="O9" s="851">
        <f t="shared" ref="O9:O15" si="3">ROUND(E9*N9,5)</f>
        <v>0</v>
      </c>
      <c r="P9" s="851">
        <v>0</v>
      </c>
      <c r="Q9" s="851">
        <f t="shared" ref="Q9:Q15" si="4">ROUND(E9*P9,5)</f>
        <v>0</v>
      </c>
      <c r="R9" s="851"/>
      <c r="S9" s="851"/>
      <c r="T9" s="854">
        <v>4.7279999999999998</v>
      </c>
      <c r="U9" s="851">
        <f t="shared" ref="U9:U15" si="5">ROUND(E9*T9,2)</f>
        <v>344.67</v>
      </c>
      <c r="V9" s="855"/>
      <c r="W9" s="855"/>
      <c r="X9" s="855"/>
      <c r="Y9" s="855"/>
      <c r="Z9" s="855"/>
      <c r="AA9" s="855"/>
      <c r="AB9" s="855"/>
      <c r="AC9" s="855"/>
      <c r="AD9" s="855"/>
      <c r="AE9" s="855" t="s">
        <v>1262</v>
      </c>
      <c r="AF9" s="855"/>
      <c r="AG9" s="855"/>
      <c r="AH9" s="855"/>
      <c r="AI9" s="855"/>
      <c r="AJ9" s="855"/>
      <c r="AK9" s="855"/>
      <c r="AL9" s="855"/>
      <c r="AM9" s="855"/>
      <c r="AN9" s="855"/>
      <c r="AO9" s="855"/>
      <c r="AP9" s="855"/>
      <c r="AQ9" s="855"/>
      <c r="AR9" s="855"/>
      <c r="AS9" s="855"/>
      <c r="AT9" s="855"/>
      <c r="AU9" s="855"/>
      <c r="AV9" s="855"/>
      <c r="AW9" s="855"/>
      <c r="AX9" s="855"/>
      <c r="AY9" s="855"/>
      <c r="AZ9" s="855"/>
      <c r="BA9" s="855"/>
      <c r="BB9" s="855"/>
      <c r="BC9" s="855"/>
      <c r="BD9" s="855"/>
      <c r="BE9" s="855"/>
      <c r="BF9" s="855"/>
      <c r="BG9" s="855"/>
      <c r="BH9" s="855"/>
    </row>
    <row r="10" spans="1:60" outlineLevel="1">
      <c r="A10" s="848">
        <v>2</v>
      </c>
      <c r="B10" s="849" t="s">
        <v>1263</v>
      </c>
      <c r="C10" s="850" t="s">
        <v>1264</v>
      </c>
      <c r="D10" s="851" t="s">
        <v>1261</v>
      </c>
      <c r="E10" s="852">
        <v>34.56</v>
      </c>
      <c r="F10" s="1101">
        <v>0</v>
      </c>
      <c r="G10" s="853">
        <f t="shared" ref="G10:G15" si="6">E10*F10</f>
        <v>0</v>
      </c>
      <c r="H10" s="853">
        <v>0</v>
      </c>
      <c r="I10" s="853">
        <f t="shared" si="0"/>
        <v>0</v>
      </c>
      <c r="J10" s="853">
        <v>246.6</v>
      </c>
      <c r="K10" s="853">
        <f t="shared" si="1"/>
        <v>8522.5</v>
      </c>
      <c r="L10" s="853">
        <v>15</v>
      </c>
      <c r="M10" s="853">
        <f t="shared" si="2"/>
        <v>0</v>
      </c>
      <c r="N10" s="851">
        <v>0</v>
      </c>
      <c r="O10" s="851">
        <f t="shared" si="3"/>
        <v>0</v>
      </c>
      <c r="P10" s="851">
        <v>0</v>
      </c>
      <c r="Q10" s="851">
        <f t="shared" si="4"/>
        <v>0</v>
      </c>
      <c r="R10" s="851"/>
      <c r="S10" s="851"/>
      <c r="T10" s="854">
        <v>0.01</v>
      </c>
      <c r="U10" s="851">
        <f t="shared" si="5"/>
        <v>0.35</v>
      </c>
      <c r="V10" s="855"/>
      <c r="W10" s="855"/>
      <c r="X10" s="855"/>
      <c r="Y10" s="855"/>
      <c r="Z10" s="855"/>
      <c r="AA10" s="855"/>
      <c r="AB10" s="855"/>
      <c r="AC10" s="855"/>
      <c r="AD10" s="855"/>
      <c r="AE10" s="855" t="s">
        <v>1262</v>
      </c>
      <c r="AF10" s="855"/>
      <c r="AG10" s="855"/>
      <c r="AH10" s="855"/>
      <c r="AI10" s="855"/>
      <c r="AJ10" s="855"/>
      <c r="AK10" s="855"/>
      <c r="AL10" s="855"/>
      <c r="AM10" s="855"/>
      <c r="AN10" s="855"/>
      <c r="AO10" s="855"/>
      <c r="AP10" s="855"/>
      <c r="AQ10" s="855"/>
      <c r="AR10" s="855"/>
      <c r="AS10" s="855"/>
      <c r="AT10" s="855"/>
      <c r="AU10" s="855"/>
      <c r="AV10" s="855"/>
      <c r="AW10" s="855"/>
      <c r="AX10" s="855"/>
      <c r="AY10" s="855"/>
      <c r="AZ10" s="855"/>
      <c r="BA10" s="855"/>
      <c r="BB10" s="855"/>
      <c r="BC10" s="855"/>
      <c r="BD10" s="855"/>
      <c r="BE10" s="855"/>
      <c r="BF10" s="855"/>
      <c r="BG10" s="855"/>
      <c r="BH10" s="855"/>
    </row>
    <row r="11" spans="1:60" outlineLevel="1">
      <c r="A11" s="848">
        <v>3</v>
      </c>
      <c r="B11" s="849" t="s">
        <v>1265</v>
      </c>
      <c r="C11" s="850" t="s">
        <v>1266</v>
      </c>
      <c r="D11" s="851" t="s">
        <v>1261</v>
      </c>
      <c r="E11" s="852">
        <v>34.56</v>
      </c>
      <c r="F11" s="1101">
        <v>0</v>
      </c>
      <c r="G11" s="853">
        <f t="shared" si="6"/>
        <v>0</v>
      </c>
      <c r="H11" s="853">
        <v>0</v>
      </c>
      <c r="I11" s="853">
        <f t="shared" si="0"/>
        <v>0</v>
      </c>
      <c r="J11" s="853">
        <v>163</v>
      </c>
      <c r="K11" s="853">
        <f t="shared" si="1"/>
        <v>5633.28</v>
      </c>
      <c r="L11" s="853">
        <v>15</v>
      </c>
      <c r="M11" s="853">
        <f t="shared" si="2"/>
        <v>0</v>
      </c>
      <c r="N11" s="851">
        <v>0</v>
      </c>
      <c r="O11" s="851">
        <f t="shared" si="3"/>
        <v>0</v>
      </c>
      <c r="P11" s="851">
        <v>0</v>
      </c>
      <c r="Q11" s="851">
        <f t="shared" si="4"/>
        <v>0</v>
      </c>
      <c r="R11" s="851"/>
      <c r="S11" s="851"/>
      <c r="T11" s="854">
        <v>0.65</v>
      </c>
      <c r="U11" s="851">
        <f t="shared" si="5"/>
        <v>22.46</v>
      </c>
      <c r="V11" s="855"/>
      <c r="W11" s="855"/>
      <c r="X11" s="855"/>
      <c r="Y11" s="855"/>
      <c r="Z11" s="855"/>
      <c r="AA11" s="855"/>
      <c r="AB11" s="855"/>
      <c r="AC11" s="855"/>
      <c r="AD11" s="855"/>
      <c r="AE11" s="855" t="s">
        <v>1262</v>
      </c>
      <c r="AF11" s="855"/>
      <c r="AG11" s="855"/>
      <c r="AH11" s="855"/>
      <c r="AI11" s="855"/>
      <c r="AJ11" s="855"/>
      <c r="AK11" s="855"/>
      <c r="AL11" s="855"/>
      <c r="AM11" s="855"/>
      <c r="AN11" s="855"/>
      <c r="AO11" s="855"/>
      <c r="AP11" s="855"/>
      <c r="AQ11" s="855"/>
      <c r="AR11" s="855"/>
      <c r="AS11" s="855"/>
      <c r="AT11" s="855"/>
      <c r="AU11" s="855"/>
      <c r="AV11" s="855"/>
      <c r="AW11" s="855"/>
      <c r="AX11" s="855"/>
      <c r="AY11" s="855"/>
      <c r="AZ11" s="855"/>
      <c r="BA11" s="855"/>
      <c r="BB11" s="855"/>
      <c r="BC11" s="855"/>
      <c r="BD11" s="855"/>
      <c r="BE11" s="855"/>
      <c r="BF11" s="855"/>
      <c r="BG11" s="855"/>
      <c r="BH11" s="855"/>
    </row>
    <row r="12" spans="1:60" outlineLevel="1">
      <c r="A12" s="848">
        <v>4</v>
      </c>
      <c r="B12" s="849" t="s">
        <v>1267</v>
      </c>
      <c r="C12" s="850" t="s">
        <v>1268</v>
      </c>
      <c r="D12" s="851" t="s">
        <v>1261</v>
      </c>
      <c r="E12" s="852">
        <v>38.340000000000003</v>
      </c>
      <c r="F12" s="1101">
        <v>0</v>
      </c>
      <c r="G12" s="853">
        <f t="shared" si="6"/>
        <v>0</v>
      </c>
      <c r="H12" s="853">
        <v>0</v>
      </c>
      <c r="I12" s="853">
        <f t="shared" si="0"/>
        <v>0</v>
      </c>
      <c r="J12" s="853">
        <v>67.5</v>
      </c>
      <c r="K12" s="853">
        <f t="shared" si="1"/>
        <v>2587.9499999999998</v>
      </c>
      <c r="L12" s="853">
        <v>15</v>
      </c>
      <c r="M12" s="853">
        <f t="shared" si="2"/>
        <v>0</v>
      </c>
      <c r="N12" s="851">
        <v>0</v>
      </c>
      <c r="O12" s="851">
        <f t="shared" si="3"/>
        <v>0</v>
      </c>
      <c r="P12" s="851">
        <v>0</v>
      </c>
      <c r="Q12" s="851">
        <f t="shared" si="4"/>
        <v>0</v>
      </c>
      <c r="R12" s="851"/>
      <c r="S12" s="851"/>
      <c r="T12" s="854">
        <v>0.18</v>
      </c>
      <c r="U12" s="851">
        <f t="shared" si="5"/>
        <v>6.9</v>
      </c>
      <c r="V12" s="855"/>
      <c r="W12" s="855"/>
      <c r="X12" s="855"/>
      <c r="Y12" s="855"/>
      <c r="Z12" s="855"/>
      <c r="AA12" s="855"/>
      <c r="AB12" s="855"/>
      <c r="AC12" s="855"/>
      <c r="AD12" s="855"/>
      <c r="AE12" s="855" t="s">
        <v>1262</v>
      </c>
      <c r="AF12" s="855"/>
      <c r="AG12" s="855"/>
      <c r="AH12" s="855"/>
      <c r="AI12" s="855"/>
      <c r="AJ12" s="855"/>
      <c r="AK12" s="855"/>
      <c r="AL12" s="855"/>
      <c r="AM12" s="855"/>
      <c r="AN12" s="855"/>
      <c r="AO12" s="855"/>
      <c r="AP12" s="855"/>
      <c r="AQ12" s="855"/>
      <c r="AR12" s="855"/>
      <c r="AS12" s="855"/>
      <c r="AT12" s="855"/>
      <c r="AU12" s="855"/>
      <c r="AV12" s="855"/>
      <c r="AW12" s="855"/>
      <c r="AX12" s="855"/>
      <c r="AY12" s="855"/>
      <c r="AZ12" s="855"/>
      <c r="BA12" s="855"/>
      <c r="BB12" s="855"/>
      <c r="BC12" s="855"/>
      <c r="BD12" s="855"/>
      <c r="BE12" s="855"/>
      <c r="BF12" s="855"/>
      <c r="BG12" s="855"/>
      <c r="BH12" s="855"/>
    </row>
    <row r="13" spans="1:60" ht="22.5" outlineLevel="1">
      <c r="A13" s="848">
        <v>5</v>
      </c>
      <c r="B13" s="849" t="s">
        <v>1269</v>
      </c>
      <c r="C13" s="850" t="s">
        <v>1270</v>
      </c>
      <c r="D13" s="851" t="s">
        <v>1261</v>
      </c>
      <c r="E13" s="852">
        <v>28.8</v>
      </c>
      <c r="F13" s="1101">
        <v>0</v>
      </c>
      <c r="G13" s="853">
        <f t="shared" si="6"/>
        <v>0</v>
      </c>
      <c r="H13" s="853">
        <v>480.2</v>
      </c>
      <c r="I13" s="853">
        <f t="shared" si="0"/>
        <v>13829.76</v>
      </c>
      <c r="J13" s="853">
        <v>339.00000000000006</v>
      </c>
      <c r="K13" s="853">
        <f t="shared" si="1"/>
        <v>9763.2000000000007</v>
      </c>
      <c r="L13" s="853">
        <v>15</v>
      </c>
      <c r="M13" s="853">
        <f t="shared" si="2"/>
        <v>0</v>
      </c>
      <c r="N13" s="851">
        <v>1.7</v>
      </c>
      <c r="O13" s="851">
        <f t="shared" si="3"/>
        <v>48.96</v>
      </c>
      <c r="P13" s="851">
        <v>0</v>
      </c>
      <c r="Q13" s="851">
        <f t="shared" si="4"/>
        <v>0</v>
      </c>
      <c r="R13" s="851"/>
      <c r="S13" s="851"/>
      <c r="T13" s="854">
        <v>1.59</v>
      </c>
      <c r="U13" s="851">
        <f t="shared" si="5"/>
        <v>45.79</v>
      </c>
      <c r="V13" s="855"/>
      <c r="W13" s="1096"/>
      <c r="X13" s="855"/>
      <c r="Y13" s="855"/>
      <c r="Z13" s="855"/>
      <c r="AA13" s="855"/>
      <c r="AB13" s="855"/>
      <c r="AC13" s="855"/>
      <c r="AD13" s="855"/>
      <c r="AE13" s="855" t="s">
        <v>1262</v>
      </c>
      <c r="AF13" s="855"/>
      <c r="AG13" s="855"/>
      <c r="AH13" s="855"/>
      <c r="AI13" s="855"/>
      <c r="AJ13" s="855"/>
      <c r="AK13" s="855"/>
      <c r="AL13" s="855"/>
      <c r="AM13" s="855"/>
      <c r="AN13" s="855"/>
      <c r="AO13" s="855"/>
      <c r="AP13" s="855"/>
      <c r="AQ13" s="855"/>
      <c r="AR13" s="855"/>
      <c r="AS13" s="855"/>
      <c r="AT13" s="855"/>
      <c r="AU13" s="855"/>
      <c r="AV13" s="855"/>
      <c r="AW13" s="855"/>
      <c r="AX13" s="855"/>
      <c r="AY13" s="855"/>
      <c r="AZ13" s="855"/>
      <c r="BA13" s="855"/>
      <c r="BB13" s="855"/>
      <c r="BC13" s="855"/>
      <c r="BD13" s="855"/>
      <c r="BE13" s="855"/>
      <c r="BF13" s="855"/>
      <c r="BG13" s="855"/>
      <c r="BH13" s="855"/>
    </row>
    <row r="14" spans="1:60" outlineLevel="1">
      <c r="A14" s="848">
        <v>6</v>
      </c>
      <c r="B14" s="849" t="s">
        <v>1271</v>
      </c>
      <c r="C14" s="850" t="s">
        <v>1272</v>
      </c>
      <c r="D14" s="851" t="s">
        <v>1261</v>
      </c>
      <c r="E14" s="852">
        <v>34.56</v>
      </c>
      <c r="F14" s="1101">
        <v>0</v>
      </c>
      <c r="G14" s="853">
        <f t="shared" si="6"/>
        <v>0</v>
      </c>
      <c r="H14" s="853">
        <v>0</v>
      </c>
      <c r="I14" s="853">
        <f t="shared" si="0"/>
        <v>0</v>
      </c>
      <c r="J14" s="853">
        <v>240</v>
      </c>
      <c r="K14" s="853">
        <f t="shared" si="1"/>
        <v>8294.4</v>
      </c>
      <c r="L14" s="853">
        <v>15</v>
      </c>
      <c r="M14" s="853">
        <f t="shared" si="2"/>
        <v>0</v>
      </c>
      <c r="N14" s="851">
        <v>0</v>
      </c>
      <c r="O14" s="851">
        <f t="shared" si="3"/>
        <v>0</v>
      </c>
      <c r="P14" s="851">
        <v>0</v>
      </c>
      <c r="Q14" s="851">
        <f t="shared" si="4"/>
        <v>0</v>
      </c>
      <c r="R14" s="851"/>
      <c r="S14" s="851"/>
      <c r="T14" s="854">
        <v>0</v>
      </c>
      <c r="U14" s="851">
        <f t="shared" si="5"/>
        <v>0</v>
      </c>
      <c r="V14" s="855"/>
      <c r="W14" s="855"/>
      <c r="X14" s="855"/>
      <c r="Y14" s="855"/>
      <c r="Z14" s="855"/>
      <c r="AA14" s="855"/>
      <c r="AB14" s="855"/>
      <c r="AC14" s="855"/>
      <c r="AD14" s="855"/>
      <c r="AE14" s="855" t="s">
        <v>1262</v>
      </c>
      <c r="AF14" s="855"/>
      <c r="AG14" s="855"/>
      <c r="AH14" s="855"/>
      <c r="AI14" s="855"/>
      <c r="AJ14" s="855"/>
      <c r="AK14" s="855"/>
      <c r="AL14" s="855"/>
      <c r="AM14" s="855"/>
      <c r="AN14" s="855"/>
      <c r="AO14" s="855"/>
      <c r="AP14" s="855"/>
      <c r="AQ14" s="855"/>
      <c r="AR14" s="855"/>
      <c r="AS14" s="855"/>
      <c r="AT14" s="855"/>
      <c r="AU14" s="855"/>
      <c r="AV14" s="855"/>
      <c r="AW14" s="855"/>
      <c r="AX14" s="855"/>
      <c r="AY14" s="855"/>
      <c r="AZ14" s="855"/>
      <c r="BA14" s="855"/>
      <c r="BB14" s="855"/>
      <c r="BC14" s="855"/>
      <c r="BD14" s="855"/>
      <c r="BE14" s="855"/>
      <c r="BF14" s="855"/>
      <c r="BG14" s="855"/>
      <c r="BH14" s="855"/>
    </row>
    <row r="15" spans="1:60" ht="22.5" outlineLevel="1">
      <c r="A15" s="848">
        <v>7</v>
      </c>
      <c r="B15" s="849" t="s">
        <v>1273</v>
      </c>
      <c r="C15" s="850" t="s">
        <v>1274</v>
      </c>
      <c r="D15" s="851" t="s">
        <v>1261</v>
      </c>
      <c r="E15" s="852">
        <v>5.76</v>
      </c>
      <c r="F15" s="1101">
        <v>0</v>
      </c>
      <c r="G15" s="853">
        <f t="shared" si="6"/>
        <v>0</v>
      </c>
      <c r="H15" s="853">
        <v>348.1</v>
      </c>
      <c r="I15" s="853">
        <f t="shared" si="0"/>
        <v>2005.06</v>
      </c>
      <c r="J15" s="853">
        <v>394.1</v>
      </c>
      <c r="K15" s="853">
        <f t="shared" si="1"/>
        <v>2270.02</v>
      </c>
      <c r="L15" s="853">
        <v>15</v>
      </c>
      <c r="M15" s="853">
        <f t="shared" si="2"/>
        <v>0</v>
      </c>
      <c r="N15" s="851">
        <v>1.1322000000000001</v>
      </c>
      <c r="O15" s="851">
        <f t="shared" si="3"/>
        <v>6.5214699999999999</v>
      </c>
      <c r="P15" s="851">
        <v>0</v>
      </c>
      <c r="Q15" s="851">
        <f t="shared" si="4"/>
        <v>0</v>
      </c>
      <c r="R15" s="851"/>
      <c r="S15" s="851"/>
      <c r="T15" s="854">
        <v>1.7</v>
      </c>
      <c r="U15" s="851">
        <f t="shared" si="5"/>
        <v>9.7899999999999991</v>
      </c>
      <c r="V15" s="855"/>
      <c r="W15" s="855"/>
      <c r="X15" s="855"/>
      <c r="Y15" s="855"/>
      <c r="Z15" s="855"/>
      <c r="AA15" s="855"/>
      <c r="AB15" s="855"/>
      <c r="AC15" s="855"/>
      <c r="AD15" s="855"/>
      <c r="AE15" s="855" t="s">
        <v>1262</v>
      </c>
      <c r="AF15" s="855"/>
      <c r="AG15" s="855"/>
      <c r="AH15" s="855"/>
      <c r="AI15" s="855"/>
      <c r="AJ15" s="855"/>
      <c r="AK15" s="855"/>
      <c r="AL15" s="855"/>
      <c r="AM15" s="855"/>
      <c r="AN15" s="855"/>
      <c r="AO15" s="855"/>
      <c r="AP15" s="855"/>
      <c r="AQ15" s="855"/>
      <c r="AR15" s="855"/>
      <c r="AS15" s="855"/>
      <c r="AT15" s="855"/>
      <c r="AU15" s="855"/>
      <c r="AV15" s="855"/>
      <c r="AW15" s="855"/>
      <c r="AX15" s="855"/>
      <c r="AY15" s="855"/>
      <c r="AZ15" s="855"/>
      <c r="BA15" s="855"/>
      <c r="BB15" s="855"/>
      <c r="BC15" s="855"/>
      <c r="BD15" s="855"/>
      <c r="BE15" s="855"/>
      <c r="BF15" s="855"/>
      <c r="BG15" s="855"/>
      <c r="BH15" s="855"/>
    </row>
    <row r="16" spans="1:60">
      <c r="A16" s="856" t="s">
        <v>110</v>
      </c>
      <c r="B16" s="857" t="s">
        <v>433</v>
      </c>
      <c r="C16" s="858" t="s">
        <v>1246</v>
      </c>
      <c r="D16" s="859"/>
      <c r="E16" s="860"/>
      <c r="F16" s="861"/>
      <c r="G16" s="861">
        <f>SUMIF(AE17:AE17,"&lt;&gt;NOR",G17:G17)</f>
        <v>0</v>
      </c>
      <c r="H16" s="861"/>
      <c r="I16" s="861">
        <f>SUM(I17:I17)</f>
        <v>0</v>
      </c>
      <c r="J16" s="861"/>
      <c r="K16" s="861">
        <f>SUM(K17:K17)</f>
        <v>2920</v>
      </c>
      <c r="L16" s="861"/>
      <c r="M16" s="861">
        <f>SUM(M17:M17)</f>
        <v>0</v>
      </c>
      <c r="N16" s="859"/>
      <c r="O16" s="859">
        <f>SUM(O17:O17)</f>
        <v>0</v>
      </c>
      <c r="P16" s="859"/>
      <c r="Q16" s="859">
        <f>SUM(Q17:Q17)</f>
        <v>0</v>
      </c>
      <c r="R16" s="859"/>
      <c r="S16" s="859"/>
      <c r="T16" s="862"/>
      <c r="U16" s="859">
        <f>SUM(U17:U17)</f>
        <v>8</v>
      </c>
      <c r="AE16" s="698" t="s">
        <v>111</v>
      </c>
    </row>
    <row r="17" spans="1:60" ht="22.5" outlineLevel="1">
      <c r="A17" s="848">
        <v>8</v>
      </c>
      <c r="B17" s="849" t="s">
        <v>1275</v>
      </c>
      <c r="C17" s="850" t="s">
        <v>1276</v>
      </c>
      <c r="D17" s="851" t="s">
        <v>891</v>
      </c>
      <c r="E17" s="852">
        <v>40</v>
      </c>
      <c r="F17" s="1101">
        <v>0</v>
      </c>
      <c r="G17" s="853">
        <f>E17*F17</f>
        <v>0</v>
      </c>
      <c r="H17" s="853">
        <v>0</v>
      </c>
      <c r="I17" s="853">
        <f>ROUND(E17*H17,2)</f>
        <v>0</v>
      </c>
      <c r="J17" s="853">
        <v>73</v>
      </c>
      <c r="K17" s="853">
        <f>ROUND(E17*J17,2)</f>
        <v>2920</v>
      </c>
      <c r="L17" s="853">
        <v>15</v>
      </c>
      <c r="M17" s="853">
        <f>G17*(1+L17/100)</f>
        <v>0</v>
      </c>
      <c r="N17" s="851">
        <v>0</v>
      </c>
      <c r="O17" s="851">
        <f>ROUND(E17*N17,5)</f>
        <v>0</v>
      </c>
      <c r="P17" s="851">
        <v>0</v>
      </c>
      <c r="Q17" s="851">
        <f>ROUND(E17*P17,5)</f>
        <v>0</v>
      </c>
      <c r="R17" s="851"/>
      <c r="S17" s="851"/>
      <c r="T17" s="854">
        <v>0.2</v>
      </c>
      <c r="U17" s="851">
        <f>ROUND(E17*T17,2)</f>
        <v>8</v>
      </c>
      <c r="V17" s="855"/>
      <c r="W17" s="855"/>
      <c r="X17" s="855"/>
      <c r="Y17" s="855"/>
      <c r="Z17" s="855"/>
      <c r="AA17" s="855"/>
      <c r="AB17" s="855"/>
      <c r="AC17" s="855"/>
      <c r="AD17" s="855"/>
      <c r="AE17" s="855" t="s">
        <v>1277</v>
      </c>
      <c r="AF17" s="855"/>
      <c r="AG17" s="855"/>
      <c r="AH17" s="855"/>
      <c r="AI17" s="855"/>
      <c r="AJ17" s="855"/>
      <c r="AK17" s="855"/>
      <c r="AL17" s="855"/>
      <c r="AM17" s="855"/>
      <c r="AN17" s="855"/>
      <c r="AO17" s="855"/>
      <c r="AP17" s="855"/>
      <c r="AQ17" s="855"/>
      <c r="AR17" s="855"/>
      <c r="AS17" s="855"/>
      <c r="AT17" s="855"/>
      <c r="AU17" s="855"/>
      <c r="AV17" s="855"/>
      <c r="AW17" s="855"/>
      <c r="AX17" s="855"/>
      <c r="AY17" s="855"/>
      <c r="AZ17" s="855"/>
      <c r="BA17" s="855"/>
      <c r="BB17" s="855"/>
      <c r="BC17" s="855"/>
      <c r="BD17" s="855"/>
      <c r="BE17" s="855"/>
      <c r="BF17" s="855"/>
      <c r="BG17" s="855"/>
      <c r="BH17" s="855"/>
    </row>
    <row r="18" spans="1:60">
      <c r="A18" s="856" t="s">
        <v>110</v>
      </c>
      <c r="B18" s="857" t="s">
        <v>1247</v>
      </c>
      <c r="C18" s="858" t="s">
        <v>1248</v>
      </c>
      <c r="D18" s="859"/>
      <c r="E18" s="860"/>
      <c r="F18" s="861"/>
      <c r="G18" s="861">
        <f>SUMIF(AE19:AE55,"&lt;&gt;NOR",G19:G55)</f>
        <v>0</v>
      </c>
      <c r="H18" s="861"/>
      <c r="I18" s="861">
        <f>SUM(I19:I55)</f>
        <v>271951.84999999998</v>
      </c>
      <c r="J18" s="861"/>
      <c r="K18" s="861">
        <f>SUM(K19:K55)</f>
        <v>866320.82999999973</v>
      </c>
      <c r="L18" s="861"/>
      <c r="M18" s="861">
        <f>SUM(M19:M55)</f>
        <v>0</v>
      </c>
      <c r="N18" s="859"/>
      <c r="O18" s="859">
        <f>SUM(O19:O55)</f>
        <v>10.650739999999999</v>
      </c>
      <c r="P18" s="859"/>
      <c r="Q18" s="859">
        <f>SUM(Q19:Q55)</f>
        <v>11.134020000000001</v>
      </c>
      <c r="R18" s="859"/>
      <c r="S18" s="859"/>
      <c r="T18" s="862"/>
      <c r="U18" s="859">
        <f>SUM(U19:U55)</f>
        <v>1710.96</v>
      </c>
      <c r="AE18" s="698" t="s">
        <v>111</v>
      </c>
    </row>
    <row r="19" spans="1:60" outlineLevel="1">
      <c r="A19" s="848">
        <v>9</v>
      </c>
      <c r="B19" s="849" t="s">
        <v>1278</v>
      </c>
      <c r="C19" s="850" t="s">
        <v>1279</v>
      </c>
      <c r="D19" s="851" t="s">
        <v>136</v>
      </c>
      <c r="E19" s="852">
        <v>230</v>
      </c>
      <c r="F19" s="1101">
        <v>0</v>
      </c>
      <c r="G19" s="853">
        <f>E19*F19</f>
        <v>0</v>
      </c>
      <c r="H19" s="853">
        <v>34.700000000000003</v>
      </c>
      <c r="I19" s="853">
        <f t="shared" ref="I19:I38" si="7">ROUND(E19*H19,2)</f>
        <v>7981</v>
      </c>
      <c r="J19" s="853">
        <v>103.8</v>
      </c>
      <c r="K19" s="853">
        <f t="shared" ref="K19:K38" si="8">ROUND(E19*J19,2)</f>
        <v>23874</v>
      </c>
      <c r="L19" s="853">
        <v>15</v>
      </c>
      <c r="M19" s="853">
        <f t="shared" ref="M19:M38" si="9">G19*(1+L19/100)</f>
        <v>0</v>
      </c>
      <c r="N19" s="851">
        <v>3.8000000000000002E-4</v>
      </c>
      <c r="O19" s="851">
        <f t="shared" ref="O19:O38" si="10">ROUND(E19*N19,5)</f>
        <v>8.7400000000000005E-2</v>
      </c>
      <c r="P19" s="851">
        <v>0</v>
      </c>
      <c r="Q19" s="851">
        <f t="shared" ref="Q19:Q38" si="11">ROUND(E19*P19,5)</f>
        <v>0</v>
      </c>
      <c r="R19" s="851"/>
      <c r="S19" s="851"/>
      <c r="T19" s="854">
        <v>0.32</v>
      </c>
      <c r="U19" s="851">
        <f t="shared" ref="U19:U38" si="12">ROUND(E19*T19,2)</f>
        <v>73.599999999999994</v>
      </c>
      <c r="V19" s="855"/>
      <c r="W19" s="855"/>
      <c r="X19" s="855"/>
      <c r="Y19" s="855"/>
      <c r="Z19" s="855"/>
      <c r="AA19" s="855"/>
      <c r="AB19" s="855"/>
      <c r="AC19" s="855"/>
      <c r="AD19" s="855"/>
      <c r="AE19" s="855" t="s">
        <v>1262</v>
      </c>
      <c r="AF19" s="855"/>
      <c r="AG19" s="855"/>
      <c r="AH19" s="855"/>
      <c r="AI19" s="855"/>
      <c r="AJ19" s="855"/>
      <c r="AK19" s="855"/>
      <c r="AL19" s="855"/>
      <c r="AM19" s="855"/>
      <c r="AN19" s="855"/>
      <c r="AO19" s="855"/>
      <c r="AP19" s="855"/>
      <c r="AQ19" s="855"/>
      <c r="AR19" s="855"/>
      <c r="AS19" s="855"/>
      <c r="AT19" s="855"/>
      <c r="AU19" s="855"/>
      <c r="AV19" s="855"/>
      <c r="AW19" s="855"/>
      <c r="AX19" s="855"/>
      <c r="AY19" s="855"/>
      <c r="AZ19" s="855"/>
      <c r="BA19" s="855"/>
      <c r="BB19" s="855"/>
      <c r="BC19" s="855"/>
      <c r="BD19" s="855"/>
      <c r="BE19" s="855"/>
      <c r="BF19" s="855"/>
      <c r="BG19" s="855"/>
      <c r="BH19" s="855"/>
    </row>
    <row r="20" spans="1:60" outlineLevel="1">
      <c r="A20" s="848">
        <v>10</v>
      </c>
      <c r="B20" s="849" t="s">
        <v>1280</v>
      </c>
      <c r="C20" s="850" t="s">
        <v>1281</v>
      </c>
      <c r="D20" s="851" t="s">
        <v>136</v>
      </c>
      <c r="E20" s="852">
        <v>265</v>
      </c>
      <c r="F20" s="1101">
        <v>0</v>
      </c>
      <c r="G20" s="853">
        <f t="shared" ref="G20:G38" si="13">E20*F20</f>
        <v>0</v>
      </c>
      <c r="H20" s="853">
        <v>41.2</v>
      </c>
      <c r="I20" s="853">
        <f t="shared" si="7"/>
        <v>10918</v>
      </c>
      <c r="J20" s="853">
        <v>116.3</v>
      </c>
      <c r="K20" s="853">
        <f t="shared" si="8"/>
        <v>30819.5</v>
      </c>
      <c r="L20" s="853">
        <v>15</v>
      </c>
      <c r="M20" s="853">
        <f t="shared" si="9"/>
        <v>0</v>
      </c>
      <c r="N20" s="851">
        <v>4.6999999999999999E-4</v>
      </c>
      <c r="O20" s="851">
        <f t="shared" si="10"/>
        <v>0.12454999999999999</v>
      </c>
      <c r="P20" s="851">
        <v>0</v>
      </c>
      <c r="Q20" s="851">
        <f t="shared" si="11"/>
        <v>0</v>
      </c>
      <c r="R20" s="851"/>
      <c r="S20" s="851"/>
      <c r="T20" s="854">
        <v>0.36</v>
      </c>
      <c r="U20" s="851">
        <f t="shared" si="12"/>
        <v>95.4</v>
      </c>
      <c r="V20" s="855"/>
      <c r="W20" s="855"/>
      <c r="X20" s="855"/>
      <c r="Y20" s="855"/>
      <c r="Z20" s="855"/>
      <c r="AA20" s="855"/>
      <c r="AB20" s="855"/>
      <c r="AC20" s="855"/>
      <c r="AD20" s="855"/>
      <c r="AE20" s="855" t="s">
        <v>1262</v>
      </c>
      <c r="AF20" s="855"/>
      <c r="AG20" s="855"/>
      <c r="AH20" s="855"/>
      <c r="AI20" s="855"/>
      <c r="AJ20" s="855"/>
      <c r="AK20" s="855"/>
      <c r="AL20" s="855"/>
      <c r="AM20" s="855"/>
      <c r="AN20" s="855"/>
      <c r="AO20" s="855"/>
      <c r="AP20" s="855"/>
      <c r="AQ20" s="855"/>
      <c r="AR20" s="855"/>
      <c r="AS20" s="855"/>
      <c r="AT20" s="855"/>
      <c r="AU20" s="855"/>
      <c r="AV20" s="855"/>
      <c r="AW20" s="855"/>
      <c r="AX20" s="855"/>
      <c r="AY20" s="855"/>
      <c r="AZ20" s="855"/>
      <c r="BA20" s="855"/>
      <c r="BB20" s="855"/>
      <c r="BC20" s="855"/>
      <c r="BD20" s="855"/>
      <c r="BE20" s="855"/>
      <c r="BF20" s="855"/>
      <c r="BG20" s="855"/>
      <c r="BH20" s="855"/>
    </row>
    <row r="21" spans="1:60" outlineLevel="1">
      <c r="A21" s="848">
        <v>11</v>
      </c>
      <c r="B21" s="849" t="s">
        <v>1282</v>
      </c>
      <c r="C21" s="850" t="s">
        <v>1283</v>
      </c>
      <c r="D21" s="851" t="s">
        <v>136</v>
      </c>
      <c r="E21" s="852">
        <v>22</v>
      </c>
      <c r="F21" s="1101">
        <v>0</v>
      </c>
      <c r="G21" s="853">
        <f t="shared" si="13"/>
        <v>0</v>
      </c>
      <c r="H21" s="853">
        <v>91.2</v>
      </c>
      <c r="I21" s="853">
        <f t="shared" si="7"/>
        <v>2006.4</v>
      </c>
      <c r="J21" s="853">
        <v>149.80000000000001</v>
      </c>
      <c r="K21" s="853">
        <f t="shared" si="8"/>
        <v>3295.6</v>
      </c>
      <c r="L21" s="853">
        <v>15</v>
      </c>
      <c r="M21" s="853">
        <f t="shared" si="9"/>
        <v>0</v>
      </c>
      <c r="N21" s="851">
        <v>6.9999999999999999E-4</v>
      </c>
      <c r="O21" s="851">
        <f t="shared" si="10"/>
        <v>1.54E-2</v>
      </c>
      <c r="P21" s="851">
        <v>0</v>
      </c>
      <c r="Q21" s="851">
        <f t="shared" si="11"/>
        <v>0</v>
      </c>
      <c r="R21" s="851"/>
      <c r="S21" s="851"/>
      <c r="T21" s="854">
        <v>0.45200000000000001</v>
      </c>
      <c r="U21" s="851">
        <f t="shared" si="12"/>
        <v>9.94</v>
      </c>
      <c r="V21" s="855"/>
      <c r="W21" s="855"/>
      <c r="X21" s="855"/>
      <c r="Y21" s="855"/>
      <c r="Z21" s="855"/>
      <c r="AA21" s="855"/>
      <c r="AB21" s="855"/>
      <c r="AC21" s="855"/>
      <c r="AD21" s="855"/>
      <c r="AE21" s="855" t="s">
        <v>1262</v>
      </c>
      <c r="AF21" s="855"/>
      <c r="AG21" s="855"/>
      <c r="AH21" s="855"/>
      <c r="AI21" s="855"/>
      <c r="AJ21" s="855"/>
      <c r="AK21" s="855"/>
      <c r="AL21" s="855"/>
      <c r="AM21" s="855"/>
      <c r="AN21" s="855"/>
      <c r="AO21" s="855"/>
      <c r="AP21" s="855"/>
      <c r="AQ21" s="855"/>
      <c r="AR21" s="855"/>
      <c r="AS21" s="855"/>
      <c r="AT21" s="855"/>
      <c r="AU21" s="855"/>
      <c r="AV21" s="855"/>
      <c r="AW21" s="855"/>
      <c r="AX21" s="855"/>
      <c r="AY21" s="855"/>
      <c r="AZ21" s="855"/>
      <c r="BA21" s="855"/>
      <c r="BB21" s="855"/>
      <c r="BC21" s="855"/>
      <c r="BD21" s="855"/>
      <c r="BE21" s="855"/>
      <c r="BF21" s="855"/>
      <c r="BG21" s="855"/>
      <c r="BH21" s="855"/>
    </row>
    <row r="22" spans="1:60" outlineLevel="1">
      <c r="A22" s="848">
        <v>12</v>
      </c>
      <c r="B22" s="849" t="s">
        <v>1284</v>
      </c>
      <c r="C22" s="850" t="s">
        <v>1285</v>
      </c>
      <c r="D22" s="851" t="s">
        <v>136</v>
      </c>
      <c r="E22" s="852">
        <v>125</v>
      </c>
      <c r="F22" s="1101">
        <v>0</v>
      </c>
      <c r="G22" s="853">
        <f t="shared" si="13"/>
        <v>0</v>
      </c>
      <c r="H22" s="853">
        <v>106.9</v>
      </c>
      <c r="I22" s="853">
        <f t="shared" si="7"/>
        <v>13362.5</v>
      </c>
      <c r="J22" s="853">
        <v>380.20000000000005</v>
      </c>
      <c r="K22" s="853">
        <f t="shared" si="8"/>
        <v>47525</v>
      </c>
      <c r="L22" s="853">
        <v>15</v>
      </c>
      <c r="M22" s="853">
        <f t="shared" si="9"/>
        <v>0</v>
      </c>
      <c r="N22" s="851">
        <v>1.5200000000000001E-3</v>
      </c>
      <c r="O22" s="851">
        <f t="shared" si="10"/>
        <v>0.19</v>
      </c>
      <c r="P22" s="851">
        <v>0</v>
      </c>
      <c r="Q22" s="851">
        <f t="shared" si="11"/>
        <v>0</v>
      </c>
      <c r="R22" s="851"/>
      <c r="S22" s="851"/>
      <c r="T22" s="854">
        <v>1.17</v>
      </c>
      <c r="U22" s="851">
        <f t="shared" si="12"/>
        <v>146.25</v>
      </c>
      <c r="V22" s="855"/>
      <c r="W22" s="855"/>
      <c r="X22" s="855"/>
      <c r="Y22" s="855"/>
      <c r="Z22" s="855"/>
      <c r="AA22" s="855"/>
      <c r="AB22" s="855"/>
      <c r="AC22" s="855"/>
      <c r="AD22" s="855"/>
      <c r="AE22" s="855" t="s">
        <v>1262</v>
      </c>
      <c r="AF22" s="855"/>
      <c r="AG22" s="855"/>
      <c r="AH22" s="855"/>
      <c r="AI22" s="855"/>
      <c r="AJ22" s="855"/>
      <c r="AK22" s="855"/>
      <c r="AL22" s="855"/>
      <c r="AM22" s="855"/>
      <c r="AN22" s="855"/>
      <c r="AO22" s="855"/>
      <c r="AP22" s="855"/>
      <c r="AQ22" s="855"/>
      <c r="AR22" s="855"/>
      <c r="AS22" s="855"/>
      <c r="AT22" s="855"/>
      <c r="AU22" s="855"/>
      <c r="AV22" s="855"/>
      <c r="AW22" s="855"/>
      <c r="AX22" s="855"/>
      <c r="AY22" s="855"/>
      <c r="AZ22" s="855"/>
      <c r="BA22" s="855"/>
      <c r="BB22" s="855"/>
      <c r="BC22" s="855"/>
      <c r="BD22" s="855"/>
      <c r="BE22" s="855"/>
      <c r="BF22" s="855"/>
      <c r="BG22" s="855"/>
      <c r="BH22" s="855"/>
    </row>
    <row r="23" spans="1:60" outlineLevel="1">
      <c r="A23" s="848">
        <v>13</v>
      </c>
      <c r="B23" s="849" t="s">
        <v>1286</v>
      </c>
      <c r="C23" s="850" t="s">
        <v>1287</v>
      </c>
      <c r="D23" s="851" t="s">
        <v>136</v>
      </c>
      <c r="E23" s="852">
        <v>168</v>
      </c>
      <c r="F23" s="1101">
        <v>0</v>
      </c>
      <c r="G23" s="853">
        <f t="shared" si="13"/>
        <v>0</v>
      </c>
      <c r="H23" s="853">
        <v>114.7</v>
      </c>
      <c r="I23" s="853">
        <f t="shared" si="7"/>
        <v>19269.599999999999</v>
      </c>
      <c r="J23" s="853">
        <v>265.40000000000003</v>
      </c>
      <c r="K23" s="853">
        <f t="shared" si="8"/>
        <v>44587.199999999997</v>
      </c>
      <c r="L23" s="853">
        <v>15</v>
      </c>
      <c r="M23" s="853">
        <f t="shared" si="9"/>
        <v>0</v>
      </c>
      <c r="N23" s="851">
        <v>7.7999999999999999E-4</v>
      </c>
      <c r="O23" s="851">
        <f t="shared" si="10"/>
        <v>0.13103999999999999</v>
      </c>
      <c r="P23" s="851">
        <v>0</v>
      </c>
      <c r="Q23" s="851">
        <f t="shared" si="11"/>
        <v>0</v>
      </c>
      <c r="R23" s="851"/>
      <c r="S23" s="851"/>
      <c r="T23" s="854">
        <v>0.82</v>
      </c>
      <c r="U23" s="851">
        <f t="shared" si="12"/>
        <v>137.76</v>
      </c>
      <c r="V23" s="855"/>
      <c r="W23" s="855"/>
      <c r="X23" s="855"/>
      <c r="Y23" s="855"/>
      <c r="Z23" s="855"/>
      <c r="AA23" s="855"/>
      <c r="AB23" s="855"/>
      <c r="AC23" s="855"/>
      <c r="AD23" s="855"/>
      <c r="AE23" s="855" t="s">
        <v>1262</v>
      </c>
      <c r="AF23" s="855"/>
      <c r="AG23" s="855"/>
      <c r="AH23" s="855"/>
      <c r="AI23" s="855"/>
      <c r="AJ23" s="855"/>
      <c r="AK23" s="855"/>
      <c r="AL23" s="855"/>
      <c r="AM23" s="855"/>
      <c r="AN23" s="855"/>
      <c r="AO23" s="855"/>
      <c r="AP23" s="855"/>
      <c r="AQ23" s="855"/>
      <c r="AR23" s="855"/>
      <c r="AS23" s="855"/>
      <c r="AT23" s="855"/>
      <c r="AU23" s="855"/>
      <c r="AV23" s="855"/>
      <c r="AW23" s="855"/>
      <c r="AX23" s="855"/>
      <c r="AY23" s="855"/>
      <c r="AZ23" s="855"/>
      <c r="BA23" s="855"/>
      <c r="BB23" s="855"/>
      <c r="BC23" s="855"/>
      <c r="BD23" s="855"/>
      <c r="BE23" s="855"/>
      <c r="BF23" s="855"/>
      <c r="BG23" s="855"/>
      <c r="BH23" s="855"/>
    </row>
    <row r="24" spans="1:60" outlineLevel="1">
      <c r="A24" s="848">
        <v>14</v>
      </c>
      <c r="B24" s="849" t="s">
        <v>1288</v>
      </c>
      <c r="C24" s="850" t="s">
        <v>1289</v>
      </c>
      <c r="D24" s="851" t="s">
        <v>136</v>
      </c>
      <c r="E24" s="852">
        <v>456</v>
      </c>
      <c r="F24" s="1101">
        <v>0</v>
      </c>
      <c r="G24" s="853">
        <f t="shared" si="13"/>
        <v>0</v>
      </c>
      <c r="H24" s="853">
        <v>145.5</v>
      </c>
      <c r="I24" s="853">
        <f t="shared" si="7"/>
        <v>66348</v>
      </c>
      <c r="J24" s="853">
        <v>258.10000000000002</v>
      </c>
      <c r="K24" s="853">
        <f t="shared" si="8"/>
        <v>117693.6</v>
      </c>
      <c r="L24" s="853">
        <v>15</v>
      </c>
      <c r="M24" s="853">
        <f t="shared" si="9"/>
        <v>0</v>
      </c>
      <c r="N24" s="851">
        <v>1.31E-3</v>
      </c>
      <c r="O24" s="851">
        <f t="shared" si="10"/>
        <v>0.59736</v>
      </c>
      <c r="P24" s="851">
        <v>0</v>
      </c>
      <c r="Q24" s="851">
        <f t="shared" si="11"/>
        <v>0</v>
      </c>
      <c r="R24" s="851"/>
      <c r="S24" s="851"/>
      <c r="T24" s="854">
        <v>0.8</v>
      </c>
      <c r="U24" s="851">
        <f t="shared" si="12"/>
        <v>364.8</v>
      </c>
      <c r="V24" s="855"/>
      <c r="W24" s="855"/>
      <c r="X24" s="855"/>
      <c r="Y24" s="855"/>
      <c r="Z24" s="855"/>
      <c r="AA24" s="855"/>
      <c r="AB24" s="855"/>
      <c r="AC24" s="855"/>
      <c r="AD24" s="855"/>
      <c r="AE24" s="855" t="s">
        <v>1262</v>
      </c>
      <c r="AF24" s="855"/>
      <c r="AG24" s="855"/>
      <c r="AH24" s="855"/>
      <c r="AI24" s="855"/>
      <c r="AJ24" s="855"/>
      <c r="AK24" s="855"/>
      <c r="AL24" s="855"/>
      <c r="AM24" s="855"/>
      <c r="AN24" s="855"/>
      <c r="AO24" s="855"/>
      <c r="AP24" s="855"/>
      <c r="AQ24" s="855"/>
      <c r="AR24" s="855"/>
      <c r="AS24" s="855"/>
      <c r="AT24" s="855"/>
      <c r="AU24" s="855"/>
      <c r="AV24" s="855"/>
      <c r="AW24" s="855"/>
      <c r="AX24" s="855"/>
      <c r="AY24" s="855"/>
      <c r="AZ24" s="855"/>
      <c r="BA24" s="855"/>
      <c r="BB24" s="855"/>
      <c r="BC24" s="855"/>
      <c r="BD24" s="855"/>
      <c r="BE24" s="855"/>
      <c r="BF24" s="855"/>
      <c r="BG24" s="855"/>
      <c r="BH24" s="855"/>
    </row>
    <row r="25" spans="1:60" outlineLevel="1">
      <c r="A25" s="848">
        <v>15</v>
      </c>
      <c r="B25" s="849" t="s">
        <v>1290</v>
      </c>
      <c r="C25" s="850" t="s">
        <v>1291</v>
      </c>
      <c r="D25" s="851" t="s">
        <v>136</v>
      </c>
      <c r="E25" s="852">
        <v>128</v>
      </c>
      <c r="F25" s="1101">
        <v>0</v>
      </c>
      <c r="G25" s="853">
        <f t="shared" si="13"/>
        <v>0</v>
      </c>
      <c r="H25" s="853">
        <v>489.6</v>
      </c>
      <c r="I25" s="853">
        <f t="shared" si="7"/>
        <v>62668.800000000003</v>
      </c>
      <c r="J25" s="853">
        <v>244.5</v>
      </c>
      <c r="K25" s="853">
        <f t="shared" si="8"/>
        <v>31296</v>
      </c>
      <c r="L25" s="853">
        <v>15</v>
      </c>
      <c r="M25" s="853">
        <f t="shared" si="9"/>
        <v>0</v>
      </c>
      <c r="N25" s="851">
        <v>1.6100000000000001E-3</v>
      </c>
      <c r="O25" s="851">
        <f t="shared" si="10"/>
        <v>0.20608000000000001</v>
      </c>
      <c r="P25" s="851">
        <v>0</v>
      </c>
      <c r="Q25" s="851">
        <f t="shared" si="11"/>
        <v>0</v>
      </c>
      <c r="R25" s="851"/>
      <c r="S25" s="851"/>
      <c r="T25" s="854">
        <v>0.73899999999999999</v>
      </c>
      <c r="U25" s="851">
        <f t="shared" si="12"/>
        <v>94.59</v>
      </c>
      <c r="V25" s="855"/>
      <c r="W25" s="855"/>
      <c r="X25" s="855"/>
      <c r="Y25" s="855"/>
      <c r="Z25" s="855"/>
      <c r="AA25" s="855"/>
      <c r="AB25" s="855"/>
      <c r="AC25" s="855"/>
      <c r="AD25" s="855"/>
      <c r="AE25" s="855" t="s">
        <v>1262</v>
      </c>
      <c r="AF25" s="855"/>
      <c r="AG25" s="855"/>
      <c r="AH25" s="855"/>
      <c r="AI25" s="855"/>
      <c r="AJ25" s="855"/>
      <c r="AK25" s="855"/>
      <c r="AL25" s="855"/>
      <c r="AM25" s="855"/>
      <c r="AN25" s="855"/>
      <c r="AO25" s="855"/>
      <c r="AP25" s="855"/>
      <c r="AQ25" s="855"/>
      <c r="AR25" s="855"/>
      <c r="AS25" s="855"/>
      <c r="AT25" s="855"/>
      <c r="AU25" s="855"/>
      <c r="AV25" s="855"/>
      <c r="AW25" s="855"/>
      <c r="AX25" s="855"/>
      <c r="AY25" s="855"/>
      <c r="AZ25" s="855"/>
      <c r="BA25" s="855"/>
      <c r="BB25" s="855"/>
      <c r="BC25" s="855"/>
      <c r="BD25" s="855"/>
      <c r="BE25" s="855"/>
      <c r="BF25" s="855"/>
      <c r="BG25" s="855"/>
      <c r="BH25" s="855"/>
    </row>
    <row r="26" spans="1:60" outlineLevel="1">
      <c r="A26" s="848">
        <v>16</v>
      </c>
      <c r="B26" s="849" t="s">
        <v>1292</v>
      </c>
      <c r="C26" s="850" t="s">
        <v>1293</v>
      </c>
      <c r="D26" s="851" t="s">
        <v>136</v>
      </c>
      <c r="E26" s="852">
        <v>53</v>
      </c>
      <c r="F26" s="1101">
        <v>0</v>
      </c>
      <c r="G26" s="853">
        <f t="shared" si="13"/>
        <v>0</v>
      </c>
      <c r="H26" s="853">
        <v>656.3</v>
      </c>
      <c r="I26" s="853">
        <f t="shared" si="7"/>
        <v>34783.9</v>
      </c>
      <c r="J26" s="853">
        <v>247.90000000000009</v>
      </c>
      <c r="K26" s="853">
        <f t="shared" si="8"/>
        <v>13138.7</v>
      </c>
      <c r="L26" s="853">
        <v>15</v>
      </c>
      <c r="M26" s="853">
        <f t="shared" si="9"/>
        <v>0</v>
      </c>
      <c r="N26" s="851">
        <v>2.48E-3</v>
      </c>
      <c r="O26" s="851">
        <f t="shared" si="10"/>
        <v>0.13144</v>
      </c>
      <c r="P26" s="851">
        <v>0</v>
      </c>
      <c r="Q26" s="851">
        <f t="shared" si="11"/>
        <v>0</v>
      </c>
      <c r="R26" s="851"/>
      <c r="S26" s="851"/>
      <c r="T26" s="854">
        <v>0.749</v>
      </c>
      <c r="U26" s="851">
        <f t="shared" si="12"/>
        <v>39.700000000000003</v>
      </c>
      <c r="V26" s="855"/>
      <c r="W26" s="855"/>
      <c r="X26" s="855"/>
      <c r="Y26" s="855"/>
      <c r="Z26" s="855"/>
      <c r="AA26" s="855"/>
      <c r="AB26" s="855"/>
      <c r="AC26" s="855"/>
      <c r="AD26" s="855"/>
      <c r="AE26" s="855" t="s">
        <v>1262</v>
      </c>
      <c r="AF26" s="855"/>
      <c r="AG26" s="855"/>
      <c r="AH26" s="855"/>
      <c r="AI26" s="855"/>
      <c r="AJ26" s="855"/>
      <c r="AK26" s="855"/>
      <c r="AL26" s="855"/>
      <c r="AM26" s="855"/>
      <c r="AN26" s="855"/>
      <c r="AO26" s="855"/>
      <c r="AP26" s="855"/>
      <c r="AQ26" s="855"/>
      <c r="AR26" s="855"/>
      <c r="AS26" s="855"/>
      <c r="AT26" s="855"/>
      <c r="AU26" s="855"/>
      <c r="AV26" s="855"/>
      <c r="AW26" s="855"/>
      <c r="AX26" s="855"/>
      <c r="AY26" s="855"/>
      <c r="AZ26" s="855"/>
      <c r="BA26" s="855"/>
      <c r="BB26" s="855"/>
      <c r="BC26" s="855"/>
      <c r="BD26" s="855"/>
      <c r="BE26" s="855"/>
      <c r="BF26" s="855"/>
      <c r="BG26" s="855"/>
      <c r="BH26" s="855"/>
    </row>
    <row r="27" spans="1:60" outlineLevel="1">
      <c r="A27" s="848">
        <v>17</v>
      </c>
      <c r="B27" s="849" t="s">
        <v>1294</v>
      </c>
      <c r="C27" s="850" t="s">
        <v>1295</v>
      </c>
      <c r="D27" s="851" t="s">
        <v>136</v>
      </c>
      <c r="E27" s="852">
        <v>25</v>
      </c>
      <c r="F27" s="1101">
        <v>0</v>
      </c>
      <c r="G27" s="853">
        <f t="shared" si="13"/>
        <v>0</v>
      </c>
      <c r="H27" s="853">
        <v>141.1</v>
      </c>
      <c r="I27" s="853">
        <f t="shared" si="7"/>
        <v>3527.5</v>
      </c>
      <c r="J27" s="853">
        <v>254.50000000000003</v>
      </c>
      <c r="K27" s="853">
        <f t="shared" si="8"/>
        <v>6362.5</v>
      </c>
      <c r="L27" s="853">
        <v>15</v>
      </c>
      <c r="M27" s="853">
        <f t="shared" si="9"/>
        <v>0</v>
      </c>
      <c r="N27" s="851">
        <v>1.6800000000000001E-3</v>
      </c>
      <c r="O27" s="851">
        <f t="shared" si="10"/>
        <v>4.2000000000000003E-2</v>
      </c>
      <c r="P27" s="851">
        <v>0</v>
      </c>
      <c r="Q27" s="851">
        <f t="shared" si="11"/>
        <v>0</v>
      </c>
      <c r="R27" s="851"/>
      <c r="S27" s="851"/>
      <c r="T27" s="854">
        <v>0.8</v>
      </c>
      <c r="U27" s="851">
        <f t="shared" si="12"/>
        <v>20</v>
      </c>
      <c r="V27" s="855"/>
      <c r="W27" s="855"/>
      <c r="X27" s="855"/>
      <c r="Y27" s="855"/>
      <c r="Z27" s="855"/>
      <c r="AA27" s="855"/>
      <c r="AB27" s="855"/>
      <c r="AC27" s="855"/>
      <c r="AD27" s="855"/>
      <c r="AE27" s="855" t="s">
        <v>1262</v>
      </c>
      <c r="AF27" s="855"/>
      <c r="AG27" s="855"/>
      <c r="AH27" s="855"/>
      <c r="AI27" s="855"/>
      <c r="AJ27" s="855"/>
      <c r="AK27" s="855"/>
      <c r="AL27" s="855"/>
      <c r="AM27" s="855"/>
      <c r="AN27" s="855"/>
      <c r="AO27" s="855"/>
      <c r="AP27" s="855"/>
      <c r="AQ27" s="855"/>
      <c r="AR27" s="855"/>
      <c r="AS27" s="855"/>
      <c r="AT27" s="855"/>
      <c r="AU27" s="855"/>
      <c r="AV27" s="855"/>
      <c r="AW27" s="855"/>
      <c r="AX27" s="855"/>
      <c r="AY27" s="855"/>
      <c r="AZ27" s="855"/>
      <c r="BA27" s="855"/>
      <c r="BB27" s="855"/>
      <c r="BC27" s="855"/>
      <c r="BD27" s="855"/>
      <c r="BE27" s="855"/>
      <c r="BF27" s="855"/>
      <c r="BG27" s="855"/>
      <c r="BH27" s="855"/>
    </row>
    <row r="28" spans="1:60" outlineLevel="1">
      <c r="A28" s="848">
        <v>18</v>
      </c>
      <c r="B28" s="849" t="s">
        <v>1296</v>
      </c>
      <c r="C28" s="850" t="s">
        <v>1297</v>
      </c>
      <c r="D28" s="851" t="s">
        <v>136</v>
      </c>
      <c r="E28" s="852">
        <v>118</v>
      </c>
      <c r="F28" s="1101">
        <v>0</v>
      </c>
      <c r="G28" s="853">
        <f t="shared" si="13"/>
        <v>0</v>
      </c>
      <c r="H28" s="853">
        <v>175.8</v>
      </c>
      <c r="I28" s="853">
        <f t="shared" si="7"/>
        <v>20744.400000000001</v>
      </c>
      <c r="J28" s="853">
        <v>235.8</v>
      </c>
      <c r="K28" s="853">
        <f t="shared" si="8"/>
        <v>27824.400000000001</v>
      </c>
      <c r="L28" s="853">
        <v>15</v>
      </c>
      <c r="M28" s="853">
        <f t="shared" si="9"/>
        <v>0</v>
      </c>
      <c r="N28" s="851">
        <v>1.9499999999999999E-3</v>
      </c>
      <c r="O28" s="851">
        <f t="shared" si="10"/>
        <v>0.2301</v>
      </c>
      <c r="P28" s="851">
        <v>0</v>
      </c>
      <c r="Q28" s="851">
        <f t="shared" si="11"/>
        <v>0</v>
      </c>
      <c r="R28" s="851"/>
      <c r="S28" s="851"/>
      <c r="T28" s="854">
        <v>0.74</v>
      </c>
      <c r="U28" s="851">
        <f t="shared" si="12"/>
        <v>87.32</v>
      </c>
      <c r="V28" s="855"/>
      <c r="W28" s="855"/>
      <c r="X28" s="855"/>
      <c r="Y28" s="855"/>
      <c r="Z28" s="855"/>
      <c r="AA28" s="855"/>
      <c r="AB28" s="855"/>
      <c r="AC28" s="855"/>
      <c r="AD28" s="855"/>
      <c r="AE28" s="855" t="s">
        <v>1262</v>
      </c>
      <c r="AF28" s="855"/>
      <c r="AG28" s="855"/>
      <c r="AH28" s="855"/>
      <c r="AI28" s="855"/>
      <c r="AJ28" s="855"/>
      <c r="AK28" s="855"/>
      <c r="AL28" s="855"/>
      <c r="AM28" s="855"/>
      <c r="AN28" s="855"/>
      <c r="AO28" s="855"/>
      <c r="AP28" s="855"/>
      <c r="AQ28" s="855"/>
      <c r="AR28" s="855"/>
      <c r="AS28" s="855"/>
      <c r="AT28" s="855"/>
      <c r="AU28" s="855"/>
      <c r="AV28" s="855"/>
      <c r="AW28" s="855"/>
      <c r="AX28" s="855"/>
      <c r="AY28" s="855"/>
      <c r="AZ28" s="855"/>
      <c r="BA28" s="855"/>
      <c r="BB28" s="855"/>
      <c r="BC28" s="855"/>
      <c r="BD28" s="855"/>
      <c r="BE28" s="855"/>
      <c r="BF28" s="855"/>
      <c r="BG28" s="855"/>
      <c r="BH28" s="855"/>
    </row>
    <row r="29" spans="1:60" outlineLevel="1">
      <c r="A29" s="848">
        <v>19</v>
      </c>
      <c r="B29" s="849" t="s">
        <v>1298</v>
      </c>
      <c r="C29" s="850" t="s">
        <v>1299</v>
      </c>
      <c r="D29" s="851" t="s">
        <v>136</v>
      </c>
      <c r="E29" s="852">
        <v>20</v>
      </c>
      <c r="F29" s="1101">
        <v>0</v>
      </c>
      <c r="G29" s="853">
        <f t="shared" si="13"/>
        <v>0</v>
      </c>
      <c r="H29" s="853">
        <v>219.1</v>
      </c>
      <c r="I29" s="853">
        <f t="shared" si="7"/>
        <v>4382</v>
      </c>
      <c r="J29" s="853">
        <v>239.00000000000003</v>
      </c>
      <c r="K29" s="853">
        <f t="shared" si="8"/>
        <v>4780</v>
      </c>
      <c r="L29" s="853">
        <v>15</v>
      </c>
      <c r="M29" s="853">
        <f t="shared" si="9"/>
        <v>0</v>
      </c>
      <c r="N29" s="851">
        <v>2.81E-3</v>
      </c>
      <c r="O29" s="851">
        <f t="shared" si="10"/>
        <v>5.62E-2</v>
      </c>
      <c r="P29" s="851">
        <v>0</v>
      </c>
      <c r="Q29" s="851">
        <f t="shared" si="11"/>
        <v>0</v>
      </c>
      <c r="R29" s="851"/>
      <c r="S29" s="851"/>
      <c r="T29" s="854">
        <v>0.75</v>
      </c>
      <c r="U29" s="851">
        <f t="shared" si="12"/>
        <v>15</v>
      </c>
      <c r="V29" s="855"/>
      <c r="W29" s="855"/>
      <c r="X29" s="855"/>
      <c r="Y29" s="855"/>
      <c r="Z29" s="855"/>
      <c r="AA29" s="855"/>
      <c r="AB29" s="855"/>
      <c r="AC29" s="855"/>
      <c r="AD29" s="855"/>
      <c r="AE29" s="855" t="s">
        <v>1262</v>
      </c>
      <c r="AF29" s="855"/>
      <c r="AG29" s="855"/>
      <c r="AH29" s="855"/>
      <c r="AI29" s="855"/>
      <c r="AJ29" s="855"/>
      <c r="AK29" s="855"/>
      <c r="AL29" s="855"/>
      <c r="AM29" s="855"/>
      <c r="AN29" s="855"/>
      <c r="AO29" s="855"/>
      <c r="AP29" s="855"/>
      <c r="AQ29" s="855"/>
      <c r="AR29" s="855"/>
      <c r="AS29" s="855"/>
      <c r="AT29" s="855"/>
      <c r="AU29" s="855"/>
      <c r="AV29" s="855"/>
      <c r="AW29" s="855"/>
      <c r="AX29" s="855"/>
      <c r="AY29" s="855"/>
      <c r="AZ29" s="855"/>
      <c r="BA29" s="855"/>
      <c r="BB29" s="855"/>
      <c r="BC29" s="855"/>
      <c r="BD29" s="855"/>
      <c r="BE29" s="855"/>
      <c r="BF29" s="855"/>
      <c r="BG29" s="855"/>
      <c r="BH29" s="855"/>
    </row>
    <row r="30" spans="1:60" outlineLevel="1">
      <c r="A30" s="848">
        <v>20</v>
      </c>
      <c r="B30" s="849" t="s">
        <v>1300</v>
      </c>
      <c r="C30" s="850" t="s">
        <v>1301</v>
      </c>
      <c r="D30" s="851" t="s">
        <v>136</v>
      </c>
      <c r="E30" s="852">
        <v>31</v>
      </c>
      <c r="F30" s="1101">
        <v>0</v>
      </c>
      <c r="G30" s="853">
        <f t="shared" si="13"/>
        <v>0</v>
      </c>
      <c r="H30" s="853">
        <v>204.5</v>
      </c>
      <c r="I30" s="853">
        <f t="shared" si="7"/>
        <v>6339.5</v>
      </c>
      <c r="J30" s="853">
        <v>192.10000000000002</v>
      </c>
      <c r="K30" s="853">
        <f t="shared" si="8"/>
        <v>5955.1</v>
      </c>
      <c r="L30" s="853">
        <v>15</v>
      </c>
      <c r="M30" s="853">
        <f t="shared" si="9"/>
        <v>0</v>
      </c>
      <c r="N30" s="851">
        <v>4.0000000000000001E-3</v>
      </c>
      <c r="O30" s="851">
        <f t="shared" si="10"/>
        <v>0.124</v>
      </c>
      <c r="P30" s="851">
        <v>0</v>
      </c>
      <c r="Q30" s="851">
        <f t="shared" si="11"/>
        <v>0</v>
      </c>
      <c r="R30" s="851"/>
      <c r="S30" s="851"/>
      <c r="T30" s="854">
        <v>0.6</v>
      </c>
      <c r="U30" s="851">
        <f t="shared" si="12"/>
        <v>18.600000000000001</v>
      </c>
      <c r="V30" s="855"/>
      <c r="W30" s="855"/>
      <c r="X30" s="855"/>
      <c r="Y30" s="855"/>
      <c r="Z30" s="855"/>
      <c r="AA30" s="855"/>
      <c r="AB30" s="855"/>
      <c r="AC30" s="855"/>
      <c r="AD30" s="855"/>
      <c r="AE30" s="855" t="s">
        <v>1262</v>
      </c>
      <c r="AF30" s="855"/>
      <c r="AG30" s="855"/>
      <c r="AH30" s="855"/>
      <c r="AI30" s="855"/>
      <c r="AJ30" s="855"/>
      <c r="AK30" s="855"/>
      <c r="AL30" s="855"/>
      <c r="AM30" s="855"/>
      <c r="AN30" s="855"/>
      <c r="AO30" s="855"/>
      <c r="AP30" s="855"/>
      <c r="AQ30" s="855"/>
      <c r="AR30" s="855"/>
      <c r="AS30" s="855"/>
      <c r="AT30" s="855"/>
      <c r="AU30" s="855"/>
      <c r="AV30" s="855"/>
      <c r="AW30" s="855"/>
      <c r="AX30" s="855"/>
      <c r="AY30" s="855"/>
      <c r="AZ30" s="855"/>
      <c r="BA30" s="855"/>
      <c r="BB30" s="855"/>
      <c r="BC30" s="855"/>
      <c r="BD30" s="855"/>
      <c r="BE30" s="855"/>
      <c r="BF30" s="855"/>
      <c r="BG30" s="855"/>
      <c r="BH30" s="855"/>
    </row>
    <row r="31" spans="1:60" outlineLevel="1">
      <c r="A31" s="848">
        <v>21</v>
      </c>
      <c r="B31" s="849" t="s">
        <v>1302</v>
      </c>
      <c r="C31" s="850" t="s">
        <v>1303</v>
      </c>
      <c r="D31" s="851" t="s">
        <v>136</v>
      </c>
      <c r="E31" s="852">
        <v>25</v>
      </c>
      <c r="F31" s="1101">
        <v>0</v>
      </c>
      <c r="G31" s="853">
        <f t="shared" si="13"/>
        <v>0</v>
      </c>
      <c r="H31" s="853">
        <v>0</v>
      </c>
      <c r="I31" s="853">
        <f t="shared" si="7"/>
        <v>0</v>
      </c>
      <c r="J31" s="853">
        <v>358.1</v>
      </c>
      <c r="K31" s="853">
        <f t="shared" si="8"/>
        <v>8952.5</v>
      </c>
      <c r="L31" s="853">
        <v>15</v>
      </c>
      <c r="M31" s="853">
        <f t="shared" si="9"/>
        <v>0</v>
      </c>
      <c r="N31" s="851">
        <v>0</v>
      </c>
      <c r="O31" s="851">
        <f t="shared" si="10"/>
        <v>0</v>
      </c>
      <c r="P31" s="851">
        <v>0</v>
      </c>
      <c r="Q31" s="851">
        <f t="shared" si="11"/>
        <v>0</v>
      </c>
      <c r="R31" s="851"/>
      <c r="S31" s="851"/>
      <c r="T31" s="854">
        <v>0</v>
      </c>
      <c r="U31" s="851">
        <f t="shared" si="12"/>
        <v>0</v>
      </c>
      <c r="V31" s="855"/>
      <c r="W31" s="855"/>
      <c r="X31" s="855"/>
      <c r="Y31" s="855"/>
      <c r="Z31" s="855"/>
      <c r="AA31" s="855"/>
      <c r="AB31" s="855"/>
      <c r="AC31" s="855"/>
      <c r="AD31" s="855"/>
      <c r="AE31" s="855" t="s">
        <v>1262</v>
      </c>
      <c r="AF31" s="855"/>
      <c r="AG31" s="855"/>
      <c r="AH31" s="855"/>
      <c r="AI31" s="855"/>
      <c r="AJ31" s="855"/>
      <c r="AK31" s="855"/>
      <c r="AL31" s="855"/>
      <c r="AM31" s="855"/>
      <c r="AN31" s="855"/>
      <c r="AO31" s="855"/>
      <c r="AP31" s="855"/>
      <c r="AQ31" s="855"/>
      <c r="AR31" s="855"/>
      <c r="AS31" s="855"/>
      <c r="AT31" s="855"/>
      <c r="AU31" s="855"/>
      <c r="AV31" s="855"/>
      <c r="AW31" s="855"/>
      <c r="AX31" s="855"/>
      <c r="AY31" s="855"/>
      <c r="AZ31" s="855"/>
      <c r="BA31" s="855"/>
      <c r="BB31" s="855"/>
      <c r="BC31" s="855"/>
      <c r="BD31" s="855"/>
      <c r="BE31" s="855"/>
      <c r="BF31" s="855"/>
      <c r="BG31" s="855"/>
      <c r="BH31" s="855"/>
    </row>
    <row r="32" spans="1:60" outlineLevel="1">
      <c r="A32" s="848">
        <v>22</v>
      </c>
      <c r="B32" s="849" t="s">
        <v>1302</v>
      </c>
      <c r="C32" s="850" t="s">
        <v>1304</v>
      </c>
      <c r="D32" s="851" t="s">
        <v>225</v>
      </c>
      <c r="E32" s="852">
        <v>1</v>
      </c>
      <c r="F32" s="1101">
        <v>0</v>
      </c>
      <c r="G32" s="853">
        <f t="shared" si="13"/>
        <v>0</v>
      </c>
      <c r="H32" s="853">
        <v>0</v>
      </c>
      <c r="I32" s="853">
        <f t="shared" si="7"/>
        <v>0</v>
      </c>
      <c r="J32" s="853">
        <v>8957.7900000000009</v>
      </c>
      <c r="K32" s="853">
        <f t="shared" si="8"/>
        <v>8957.7900000000009</v>
      </c>
      <c r="L32" s="853">
        <v>15</v>
      </c>
      <c r="M32" s="853">
        <f t="shared" si="9"/>
        <v>0</v>
      </c>
      <c r="N32" s="851">
        <v>0</v>
      </c>
      <c r="O32" s="851">
        <f t="shared" si="10"/>
        <v>0</v>
      </c>
      <c r="P32" s="851">
        <v>0</v>
      </c>
      <c r="Q32" s="851">
        <f t="shared" si="11"/>
        <v>0</v>
      </c>
      <c r="R32" s="851"/>
      <c r="S32" s="851"/>
      <c r="T32" s="854">
        <v>0</v>
      </c>
      <c r="U32" s="851">
        <f t="shared" si="12"/>
        <v>0</v>
      </c>
      <c r="V32" s="855"/>
      <c r="W32" s="855"/>
      <c r="X32" s="855"/>
      <c r="Y32" s="855"/>
      <c r="Z32" s="855"/>
      <c r="AA32" s="855"/>
      <c r="AB32" s="855"/>
      <c r="AC32" s="855"/>
      <c r="AD32" s="855"/>
      <c r="AE32" s="855" t="s">
        <v>1262</v>
      </c>
      <c r="AF32" s="855"/>
      <c r="AG32" s="855"/>
      <c r="AH32" s="855"/>
      <c r="AI32" s="855"/>
      <c r="AJ32" s="855"/>
      <c r="AK32" s="855"/>
      <c r="AL32" s="855"/>
      <c r="AM32" s="855"/>
      <c r="AN32" s="855"/>
      <c r="AO32" s="855"/>
      <c r="AP32" s="855"/>
      <c r="AQ32" s="855"/>
      <c r="AR32" s="855"/>
      <c r="AS32" s="855"/>
      <c r="AT32" s="855"/>
      <c r="AU32" s="855"/>
      <c r="AV32" s="855"/>
      <c r="AW32" s="855"/>
      <c r="AX32" s="855"/>
      <c r="AY32" s="855"/>
      <c r="AZ32" s="855"/>
      <c r="BA32" s="855"/>
      <c r="BB32" s="855"/>
      <c r="BC32" s="855"/>
      <c r="BD32" s="855"/>
      <c r="BE32" s="855"/>
      <c r="BF32" s="855"/>
      <c r="BG32" s="855"/>
      <c r="BH32" s="855"/>
    </row>
    <row r="33" spans="1:60" outlineLevel="1">
      <c r="A33" s="848">
        <v>23</v>
      </c>
      <c r="B33" s="849" t="s">
        <v>1302</v>
      </c>
      <c r="C33" s="850" t="s">
        <v>1305</v>
      </c>
      <c r="D33" s="851" t="s">
        <v>225</v>
      </c>
      <c r="E33" s="852">
        <v>1</v>
      </c>
      <c r="F33" s="1101">
        <v>0</v>
      </c>
      <c r="G33" s="853">
        <f t="shared" si="13"/>
        <v>0</v>
      </c>
      <c r="H33" s="853">
        <v>0</v>
      </c>
      <c r="I33" s="853">
        <f t="shared" si="7"/>
        <v>0</v>
      </c>
      <c r="J33" s="853">
        <v>5631.1</v>
      </c>
      <c r="K33" s="853">
        <f t="shared" si="8"/>
        <v>5631.1</v>
      </c>
      <c r="L33" s="853">
        <v>15</v>
      </c>
      <c r="M33" s="853">
        <f t="shared" si="9"/>
        <v>0</v>
      </c>
      <c r="N33" s="851">
        <v>0</v>
      </c>
      <c r="O33" s="851">
        <f t="shared" si="10"/>
        <v>0</v>
      </c>
      <c r="P33" s="851">
        <v>0</v>
      </c>
      <c r="Q33" s="851">
        <f t="shared" si="11"/>
        <v>0</v>
      </c>
      <c r="R33" s="851"/>
      <c r="S33" s="851"/>
      <c r="T33" s="854">
        <v>0</v>
      </c>
      <c r="U33" s="851">
        <f t="shared" si="12"/>
        <v>0</v>
      </c>
      <c r="V33" s="855"/>
      <c r="W33" s="855"/>
      <c r="X33" s="855"/>
      <c r="Y33" s="855"/>
      <c r="Z33" s="855"/>
      <c r="AA33" s="855"/>
      <c r="AB33" s="855"/>
      <c r="AC33" s="855"/>
      <c r="AD33" s="855"/>
      <c r="AE33" s="855" t="s">
        <v>1262</v>
      </c>
      <c r="AF33" s="855"/>
      <c r="AG33" s="855"/>
      <c r="AH33" s="855"/>
      <c r="AI33" s="855"/>
      <c r="AJ33" s="855"/>
      <c r="AK33" s="855"/>
      <c r="AL33" s="855"/>
      <c r="AM33" s="855"/>
      <c r="AN33" s="855"/>
      <c r="AO33" s="855"/>
      <c r="AP33" s="855"/>
      <c r="AQ33" s="855"/>
      <c r="AR33" s="855"/>
      <c r="AS33" s="855"/>
      <c r="AT33" s="855"/>
      <c r="AU33" s="855"/>
      <c r="AV33" s="855"/>
      <c r="AW33" s="855"/>
      <c r="AX33" s="855"/>
      <c r="AY33" s="855"/>
      <c r="AZ33" s="855"/>
      <c r="BA33" s="855"/>
      <c r="BB33" s="855"/>
      <c r="BC33" s="855"/>
      <c r="BD33" s="855"/>
      <c r="BE33" s="855"/>
      <c r="BF33" s="855"/>
      <c r="BG33" s="855"/>
      <c r="BH33" s="855"/>
    </row>
    <row r="34" spans="1:60" outlineLevel="1">
      <c r="A34" s="848">
        <v>24</v>
      </c>
      <c r="B34" s="849" t="s">
        <v>1302</v>
      </c>
      <c r="C34" s="850" t="s">
        <v>1306</v>
      </c>
      <c r="D34" s="851" t="s">
        <v>853</v>
      </c>
      <c r="E34" s="852">
        <v>180</v>
      </c>
      <c r="F34" s="1101">
        <v>0</v>
      </c>
      <c r="G34" s="853">
        <f t="shared" si="13"/>
        <v>0</v>
      </c>
      <c r="H34" s="853">
        <v>0</v>
      </c>
      <c r="I34" s="853">
        <f t="shared" si="7"/>
        <v>0</v>
      </c>
      <c r="J34" s="853">
        <v>56</v>
      </c>
      <c r="K34" s="853">
        <f t="shared" si="8"/>
        <v>10080</v>
      </c>
      <c r="L34" s="853">
        <v>15</v>
      </c>
      <c r="M34" s="853">
        <f t="shared" si="9"/>
        <v>0</v>
      </c>
      <c r="N34" s="851">
        <v>0</v>
      </c>
      <c r="O34" s="851">
        <f t="shared" si="10"/>
        <v>0</v>
      </c>
      <c r="P34" s="851">
        <v>0</v>
      </c>
      <c r="Q34" s="851">
        <f t="shared" si="11"/>
        <v>0</v>
      </c>
      <c r="R34" s="851"/>
      <c r="S34" s="851"/>
      <c r="T34" s="854">
        <v>0</v>
      </c>
      <c r="U34" s="851">
        <f t="shared" si="12"/>
        <v>0</v>
      </c>
      <c r="V34" s="855"/>
      <c r="W34" s="855"/>
      <c r="X34" s="855"/>
      <c r="Y34" s="855"/>
      <c r="Z34" s="855"/>
      <c r="AA34" s="855"/>
      <c r="AB34" s="855"/>
      <c r="AC34" s="855"/>
      <c r="AD34" s="855"/>
      <c r="AE34" s="855" t="s">
        <v>1262</v>
      </c>
      <c r="AF34" s="855"/>
      <c r="AG34" s="855"/>
      <c r="AH34" s="855"/>
      <c r="AI34" s="855"/>
      <c r="AJ34" s="855"/>
      <c r="AK34" s="855"/>
      <c r="AL34" s="855"/>
      <c r="AM34" s="855"/>
      <c r="AN34" s="855"/>
      <c r="AO34" s="855"/>
      <c r="AP34" s="855"/>
      <c r="AQ34" s="855"/>
      <c r="AR34" s="855"/>
      <c r="AS34" s="855"/>
      <c r="AT34" s="855"/>
      <c r="AU34" s="855"/>
      <c r="AV34" s="855"/>
      <c r="AW34" s="855"/>
      <c r="AX34" s="855"/>
      <c r="AY34" s="855"/>
      <c r="AZ34" s="855"/>
      <c r="BA34" s="855"/>
      <c r="BB34" s="855"/>
      <c r="BC34" s="855"/>
      <c r="BD34" s="855"/>
      <c r="BE34" s="855"/>
      <c r="BF34" s="855"/>
      <c r="BG34" s="855"/>
      <c r="BH34" s="855"/>
    </row>
    <row r="35" spans="1:60" outlineLevel="1">
      <c r="A35" s="848">
        <v>25</v>
      </c>
      <c r="B35" s="849" t="s">
        <v>1302</v>
      </c>
      <c r="C35" s="850" t="s">
        <v>1307</v>
      </c>
      <c r="D35" s="851" t="s">
        <v>225</v>
      </c>
      <c r="E35" s="852">
        <v>32</v>
      </c>
      <c r="F35" s="1101">
        <v>0</v>
      </c>
      <c r="G35" s="853">
        <f t="shared" si="13"/>
        <v>0</v>
      </c>
      <c r="H35" s="853">
        <v>0</v>
      </c>
      <c r="I35" s="853">
        <f t="shared" si="7"/>
        <v>0</v>
      </c>
      <c r="J35" s="853">
        <v>485.1</v>
      </c>
      <c r="K35" s="853">
        <f t="shared" si="8"/>
        <v>15523.2</v>
      </c>
      <c r="L35" s="853">
        <v>15</v>
      </c>
      <c r="M35" s="853">
        <f t="shared" si="9"/>
        <v>0</v>
      </c>
      <c r="N35" s="851">
        <v>0</v>
      </c>
      <c r="O35" s="851">
        <f t="shared" si="10"/>
        <v>0</v>
      </c>
      <c r="P35" s="851">
        <v>0</v>
      </c>
      <c r="Q35" s="851">
        <f t="shared" si="11"/>
        <v>0</v>
      </c>
      <c r="R35" s="851"/>
      <c r="S35" s="851"/>
      <c r="T35" s="854">
        <v>0</v>
      </c>
      <c r="U35" s="851">
        <f t="shared" si="12"/>
        <v>0</v>
      </c>
      <c r="V35" s="855"/>
      <c r="W35" s="855"/>
      <c r="X35" s="855"/>
      <c r="Y35" s="855"/>
      <c r="Z35" s="855"/>
      <c r="AA35" s="855"/>
      <c r="AB35" s="855"/>
      <c r="AC35" s="855"/>
      <c r="AD35" s="855"/>
      <c r="AE35" s="855" t="s">
        <v>1262</v>
      </c>
      <c r="AF35" s="855"/>
      <c r="AG35" s="855"/>
      <c r="AH35" s="855"/>
      <c r="AI35" s="855"/>
      <c r="AJ35" s="855"/>
      <c r="AK35" s="855"/>
      <c r="AL35" s="855"/>
      <c r="AM35" s="855"/>
      <c r="AN35" s="855"/>
      <c r="AO35" s="855"/>
      <c r="AP35" s="855"/>
      <c r="AQ35" s="855"/>
      <c r="AR35" s="855"/>
      <c r="AS35" s="855"/>
      <c r="AT35" s="855"/>
      <c r="AU35" s="855"/>
      <c r="AV35" s="855"/>
      <c r="AW35" s="855"/>
      <c r="AX35" s="855"/>
      <c r="AY35" s="855"/>
      <c r="AZ35" s="855"/>
      <c r="BA35" s="855"/>
      <c r="BB35" s="855"/>
      <c r="BC35" s="855"/>
      <c r="BD35" s="855"/>
      <c r="BE35" s="855"/>
      <c r="BF35" s="855"/>
      <c r="BG35" s="855"/>
      <c r="BH35" s="855"/>
    </row>
    <row r="36" spans="1:60" outlineLevel="1">
      <c r="A36" s="848">
        <v>26</v>
      </c>
      <c r="B36" s="849" t="s">
        <v>1308</v>
      </c>
      <c r="C36" s="850" t="s">
        <v>1309</v>
      </c>
      <c r="D36" s="851" t="s">
        <v>225</v>
      </c>
      <c r="E36" s="852">
        <v>11</v>
      </c>
      <c r="F36" s="1101">
        <v>0</v>
      </c>
      <c r="G36" s="853">
        <f t="shared" si="13"/>
        <v>0</v>
      </c>
      <c r="H36" s="853">
        <v>1268.5999999999999</v>
      </c>
      <c r="I36" s="853">
        <f t="shared" si="7"/>
        <v>13954.6</v>
      </c>
      <c r="J36" s="853">
        <v>17.700000000000045</v>
      </c>
      <c r="K36" s="853">
        <f t="shared" si="8"/>
        <v>194.7</v>
      </c>
      <c r="L36" s="853">
        <v>15</v>
      </c>
      <c r="M36" s="853">
        <f t="shared" si="9"/>
        <v>0</v>
      </c>
      <c r="N36" s="851">
        <v>4.8999999999999998E-4</v>
      </c>
      <c r="O36" s="851">
        <f t="shared" si="10"/>
        <v>5.3899999999999998E-3</v>
      </c>
      <c r="P36" s="851">
        <v>0</v>
      </c>
      <c r="Q36" s="851">
        <f t="shared" si="11"/>
        <v>0</v>
      </c>
      <c r="R36" s="851"/>
      <c r="S36" s="851"/>
      <c r="T36" s="854">
        <v>0.06</v>
      </c>
      <c r="U36" s="851">
        <f t="shared" si="12"/>
        <v>0.66</v>
      </c>
      <c r="V36" s="855"/>
      <c r="W36" s="855"/>
      <c r="X36" s="855"/>
      <c r="Y36" s="855"/>
      <c r="Z36" s="855"/>
      <c r="AA36" s="855"/>
      <c r="AB36" s="855"/>
      <c r="AC36" s="855"/>
      <c r="AD36" s="855"/>
      <c r="AE36" s="855" t="s">
        <v>1262</v>
      </c>
      <c r="AF36" s="855"/>
      <c r="AG36" s="855"/>
      <c r="AH36" s="855"/>
      <c r="AI36" s="855"/>
      <c r="AJ36" s="855"/>
      <c r="AK36" s="855"/>
      <c r="AL36" s="855"/>
      <c r="AM36" s="855"/>
      <c r="AN36" s="855"/>
      <c r="AO36" s="855"/>
      <c r="AP36" s="855"/>
      <c r="AQ36" s="855"/>
      <c r="AR36" s="855"/>
      <c r="AS36" s="855"/>
      <c r="AT36" s="855"/>
      <c r="AU36" s="855"/>
      <c r="AV36" s="855"/>
      <c r="AW36" s="855"/>
      <c r="AX36" s="855"/>
      <c r="AY36" s="855"/>
      <c r="AZ36" s="855"/>
      <c r="BA36" s="855"/>
      <c r="BB36" s="855"/>
      <c r="BC36" s="855"/>
      <c r="BD36" s="855"/>
      <c r="BE36" s="855"/>
      <c r="BF36" s="855"/>
      <c r="BG36" s="855"/>
      <c r="BH36" s="855"/>
    </row>
    <row r="37" spans="1:60" ht="22.5" outlineLevel="1">
      <c r="A37" s="848">
        <v>27</v>
      </c>
      <c r="B37" s="849" t="s">
        <v>1302</v>
      </c>
      <c r="C37" s="850" t="s">
        <v>1310</v>
      </c>
      <c r="D37" s="851" t="s">
        <v>225</v>
      </c>
      <c r="E37" s="852">
        <v>4</v>
      </c>
      <c r="F37" s="1101">
        <v>0</v>
      </c>
      <c r="G37" s="853">
        <f t="shared" si="13"/>
        <v>0</v>
      </c>
      <c r="H37" s="853">
        <v>0</v>
      </c>
      <c r="I37" s="853">
        <f t="shared" si="7"/>
        <v>0</v>
      </c>
      <c r="J37" s="853">
        <v>3450.7</v>
      </c>
      <c r="K37" s="853">
        <f t="shared" si="8"/>
        <v>13802.8</v>
      </c>
      <c r="L37" s="853">
        <v>15</v>
      </c>
      <c r="M37" s="853">
        <f t="shared" si="9"/>
        <v>0</v>
      </c>
      <c r="N37" s="851">
        <v>0</v>
      </c>
      <c r="O37" s="851">
        <f t="shared" si="10"/>
        <v>0</v>
      </c>
      <c r="P37" s="851">
        <v>0</v>
      </c>
      <c r="Q37" s="851">
        <f t="shared" si="11"/>
        <v>0</v>
      </c>
      <c r="R37" s="851"/>
      <c r="S37" s="851"/>
      <c r="T37" s="854">
        <v>0</v>
      </c>
      <c r="U37" s="851">
        <f t="shared" si="12"/>
        <v>0</v>
      </c>
      <c r="V37" s="855"/>
      <c r="W37" s="855"/>
      <c r="X37" s="855"/>
      <c r="Y37" s="855"/>
      <c r="Z37" s="855"/>
      <c r="AA37" s="855"/>
      <c r="AB37" s="855"/>
      <c r="AC37" s="855"/>
      <c r="AD37" s="855"/>
      <c r="AE37" s="855" t="s">
        <v>1262</v>
      </c>
      <c r="AF37" s="855"/>
      <c r="AG37" s="855"/>
      <c r="AH37" s="855"/>
      <c r="AI37" s="855"/>
      <c r="AJ37" s="855"/>
      <c r="AK37" s="855"/>
      <c r="AL37" s="855"/>
      <c r="AM37" s="855"/>
      <c r="AN37" s="855"/>
      <c r="AO37" s="855"/>
      <c r="AP37" s="855"/>
      <c r="AQ37" s="855"/>
      <c r="AR37" s="855"/>
      <c r="AS37" s="855"/>
      <c r="AT37" s="855"/>
      <c r="AU37" s="855"/>
      <c r="AV37" s="855"/>
      <c r="AW37" s="855"/>
      <c r="AX37" s="855"/>
      <c r="AY37" s="855"/>
      <c r="AZ37" s="855"/>
      <c r="BA37" s="855"/>
      <c r="BB37" s="855"/>
      <c r="BC37" s="855"/>
      <c r="BD37" s="855"/>
      <c r="BE37" s="855"/>
      <c r="BF37" s="855"/>
      <c r="BG37" s="855"/>
      <c r="BH37" s="855"/>
    </row>
    <row r="38" spans="1:60" outlineLevel="1">
      <c r="A38" s="848">
        <v>28</v>
      </c>
      <c r="B38" s="849" t="s">
        <v>1302</v>
      </c>
      <c r="C38" s="850" t="s">
        <v>1311</v>
      </c>
      <c r="D38" s="851" t="s">
        <v>666</v>
      </c>
      <c r="E38" s="852">
        <v>3</v>
      </c>
      <c r="F38" s="1101">
        <v>0</v>
      </c>
      <c r="G38" s="853">
        <f t="shared" si="13"/>
        <v>0</v>
      </c>
      <c r="H38" s="853">
        <v>0</v>
      </c>
      <c r="I38" s="853">
        <f t="shared" si="7"/>
        <v>0</v>
      </c>
      <c r="J38" s="853">
        <v>14523.11</v>
      </c>
      <c r="K38" s="853">
        <f t="shared" si="8"/>
        <v>43569.33</v>
      </c>
      <c r="L38" s="853">
        <v>15</v>
      </c>
      <c r="M38" s="853">
        <f t="shared" si="9"/>
        <v>0</v>
      </c>
      <c r="N38" s="851">
        <v>0.08</v>
      </c>
      <c r="O38" s="851">
        <f t="shared" si="10"/>
        <v>0.24</v>
      </c>
      <c r="P38" s="851">
        <v>0</v>
      </c>
      <c r="Q38" s="851">
        <f t="shared" si="11"/>
        <v>0</v>
      </c>
      <c r="R38" s="851"/>
      <c r="S38" s="851"/>
      <c r="T38" s="854">
        <v>0</v>
      </c>
      <c r="U38" s="851">
        <f t="shared" si="12"/>
        <v>0</v>
      </c>
      <c r="V38" s="855"/>
      <c r="W38" s="855"/>
      <c r="X38" s="855"/>
      <c r="Y38" s="855"/>
      <c r="Z38" s="855"/>
      <c r="AA38" s="855"/>
      <c r="AB38" s="855"/>
      <c r="AC38" s="855"/>
      <c r="AD38" s="855"/>
      <c r="AE38" s="855" t="s">
        <v>1262</v>
      </c>
      <c r="AF38" s="855"/>
      <c r="AG38" s="855"/>
      <c r="AH38" s="855"/>
      <c r="AI38" s="855"/>
      <c r="AJ38" s="855"/>
      <c r="AK38" s="855"/>
      <c r="AL38" s="855"/>
      <c r="AM38" s="855"/>
      <c r="AN38" s="855"/>
      <c r="AO38" s="855"/>
      <c r="AP38" s="855"/>
      <c r="AQ38" s="855"/>
      <c r="AR38" s="855"/>
      <c r="AS38" s="855"/>
      <c r="AT38" s="855"/>
      <c r="AU38" s="855"/>
      <c r="AV38" s="855"/>
      <c r="AW38" s="855"/>
      <c r="AX38" s="855"/>
      <c r="AY38" s="855"/>
      <c r="AZ38" s="855"/>
      <c r="BA38" s="855"/>
      <c r="BB38" s="855"/>
      <c r="BC38" s="855"/>
      <c r="BD38" s="855"/>
      <c r="BE38" s="855"/>
      <c r="BF38" s="855"/>
      <c r="BG38" s="855"/>
      <c r="BH38" s="855"/>
    </row>
    <row r="39" spans="1:60" outlineLevel="1">
      <c r="A39" s="848"/>
      <c r="B39" s="849"/>
      <c r="C39" s="1246" t="s">
        <v>1312</v>
      </c>
      <c r="D39" s="1247"/>
      <c r="E39" s="1248"/>
      <c r="F39" s="1249"/>
      <c r="G39" s="1250"/>
      <c r="H39" s="853"/>
      <c r="I39" s="853"/>
      <c r="J39" s="853"/>
      <c r="K39" s="853"/>
      <c r="L39" s="853"/>
      <c r="M39" s="853"/>
      <c r="N39" s="851"/>
      <c r="O39" s="851"/>
      <c r="P39" s="851"/>
      <c r="Q39" s="851"/>
      <c r="R39" s="851"/>
      <c r="S39" s="851"/>
      <c r="T39" s="854"/>
      <c r="U39" s="851"/>
      <c r="V39" s="855"/>
      <c r="W39" s="855"/>
      <c r="X39" s="855"/>
      <c r="Y39" s="855"/>
      <c r="Z39" s="855"/>
      <c r="AA39" s="855"/>
      <c r="AB39" s="855"/>
      <c r="AC39" s="855"/>
      <c r="AD39" s="855"/>
      <c r="AE39" s="855" t="s">
        <v>1313</v>
      </c>
      <c r="AF39" s="855"/>
      <c r="AG39" s="855"/>
      <c r="AH39" s="855"/>
      <c r="AI39" s="855"/>
      <c r="AJ39" s="855"/>
      <c r="AK39" s="855"/>
      <c r="AL39" s="855"/>
      <c r="AM39" s="855"/>
      <c r="AN39" s="855"/>
      <c r="AO39" s="855"/>
      <c r="AP39" s="855"/>
      <c r="AQ39" s="855"/>
      <c r="AR39" s="855"/>
      <c r="AS39" s="855"/>
      <c r="AT39" s="855"/>
      <c r="AU39" s="855"/>
      <c r="AV39" s="855"/>
      <c r="AW39" s="855"/>
      <c r="AX39" s="855"/>
      <c r="AY39" s="855"/>
      <c r="AZ39" s="855"/>
      <c r="BA39" s="863" t="str">
        <f>C39</f>
        <v>Dopravní výška 30m Průtok 3m3/h</v>
      </c>
      <c r="BB39" s="855"/>
      <c r="BC39" s="855"/>
      <c r="BD39" s="855"/>
      <c r="BE39" s="855"/>
      <c r="BF39" s="855"/>
      <c r="BG39" s="855"/>
      <c r="BH39" s="855"/>
    </row>
    <row r="40" spans="1:60" outlineLevel="1">
      <c r="A40" s="848"/>
      <c r="B40" s="849"/>
      <c r="C40" s="1246" t="s">
        <v>1314</v>
      </c>
      <c r="D40" s="1247"/>
      <c r="E40" s="1248"/>
      <c r="F40" s="1249"/>
      <c r="G40" s="1250"/>
      <c r="H40" s="853"/>
      <c r="I40" s="853"/>
      <c r="J40" s="853"/>
      <c r="K40" s="853"/>
      <c r="L40" s="853"/>
      <c r="M40" s="853"/>
      <c r="N40" s="851"/>
      <c r="O40" s="851"/>
      <c r="P40" s="851"/>
      <c r="Q40" s="851"/>
      <c r="R40" s="851"/>
      <c r="S40" s="851"/>
      <c r="T40" s="854"/>
      <c r="U40" s="851"/>
      <c r="V40" s="855"/>
      <c r="W40" s="855"/>
      <c r="X40" s="855"/>
      <c r="Y40" s="855"/>
      <c r="Z40" s="855"/>
      <c r="AA40" s="855"/>
      <c r="AB40" s="855"/>
      <c r="AC40" s="855"/>
      <c r="AD40" s="855"/>
      <c r="AE40" s="855" t="s">
        <v>1313</v>
      </c>
      <c r="AF40" s="855"/>
      <c r="AG40" s="855"/>
      <c r="AH40" s="855"/>
      <c r="AI40" s="855"/>
      <c r="AJ40" s="855"/>
      <c r="AK40" s="855"/>
      <c r="AL40" s="855"/>
      <c r="AM40" s="855"/>
      <c r="AN40" s="855"/>
      <c r="AO40" s="855"/>
      <c r="AP40" s="855"/>
      <c r="AQ40" s="855"/>
      <c r="AR40" s="855"/>
      <c r="AS40" s="855"/>
      <c r="AT40" s="855"/>
      <c r="AU40" s="855"/>
      <c r="AV40" s="855"/>
      <c r="AW40" s="855"/>
      <c r="AX40" s="855"/>
      <c r="AY40" s="855"/>
      <c r="AZ40" s="855"/>
      <c r="BA40" s="863" t="str">
        <f>C40</f>
        <v>plovákový spínač</v>
      </c>
      <c r="BB40" s="855"/>
      <c r="BC40" s="855"/>
      <c r="BD40" s="855"/>
      <c r="BE40" s="855"/>
      <c r="BF40" s="855"/>
      <c r="BG40" s="855"/>
      <c r="BH40" s="855"/>
    </row>
    <row r="41" spans="1:60" outlineLevel="1">
      <c r="A41" s="848"/>
      <c r="B41" s="849"/>
      <c r="C41" s="1246" t="s">
        <v>1315</v>
      </c>
      <c r="D41" s="1247"/>
      <c r="E41" s="1248"/>
      <c r="F41" s="1249"/>
      <c r="G41" s="1250"/>
      <c r="H41" s="853"/>
      <c r="I41" s="853"/>
      <c r="J41" s="853"/>
      <c r="K41" s="853"/>
      <c r="L41" s="853"/>
      <c r="M41" s="853"/>
      <c r="N41" s="851"/>
      <c r="O41" s="851"/>
      <c r="P41" s="851"/>
      <c r="Q41" s="851"/>
      <c r="R41" s="851"/>
      <c r="S41" s="851"/>
      <c r="T41" s="854"/>
      <c r="U41" s="851"/>
      <c r="V41" s="855"/>
      <c r="W41" s="855"/>
      <c r="X41" s="855"/>
      <c r="Y41" s="855"/>
      <c r="Z41" s="855"/>
      <c r="AA41" s="855"/>
      <c r="AB41" s="855"/>
      <c r="AC41" s="855"/>
      <c r="AD41" s="855"/>
      <c r="AE41" s="855" t="s">
        <v>1313</v>
      </c>
      <c r="AF41" s="855"/>
      <c r="AG41" s="855"/>
      <c r="AH41" s="855"/>
      <c r="AI41" s="855"/>
      <c r="AJ41" s="855"/>
      <c r="AK41" s="855"/>
      <c r="AL41" s="855"/>
      <c r="AM41" s="855"/>
      <c r="AN41" s="855"/>
      <c r="AO41" s="855"/>
      <c r="AP41" s="855"/>
      <c r="AQ41" s="855"/>
      <c r="AR41" s="855"/>
      <c r="AS41" s="855"/>
      <c r="AT41" s="855"/>
      <c r="AU41" s="855"/>
      <c r="AV41" s="855"/>
      <c r="AW41" s="855"/>
      <c r="AX41" s="855"/>
      <c r="AY41" s="855"/>
      <c r="AZ41" s="855"/>
      <c r="BA41" s="863" t="str">
        <f>C41</f>
        <v>integrovaná jednotka pro řízení čerpadla</v>
      </c>
      <c r="BB41" s="855"/>
      <c r="BC41" s="855"/>
      <c r="BD41" s="855"/>
      <c r="BE41" s="855"/>
      <c r="BF41" s="855"/>
      <c r="BG41" s="855"/>
      <c r="BH41" s="855"/>
    </row>
    <row r="42" spans="1:60" outlineLevel="1">
      <c r="A42" s="848">
        <v>29</v>
      </c>
      <c r="B42" s="849" t="s">
        <v>1316</v>
      </c>
      <c r="C42" s="850" t="s">
        <v>1317</v>
      </c>
      <c r="D42" s="851" t="s">
        <v>225</v>
      </c>
      <c r="E42" s="852">
        <v>6</v>
      </c>
      <c r="F42" s="1101">
        <v>0</v>
      </c>
      <c r="G42" s="853">
        <f>E42*F42</f>
        <v>0</v>
      </c>
      <c r="H42" s="853">
        <v>0</v>
      </c>
      <c r="I42" s="853">
        <f t="shared" ref="I42:I55" si="14">ROUND(E42*H42,2)</f>
        <v>0</v>
      </c>
      <c r="J42" s="853">
        <v>3480</v>
      </c>
      <c r="K42" s="853">
        <f t="shared" ref="K42:K55" si="15">ROUND(E42*J42,2)</f>
        <v>20880</v>
      </c>
      <c r="L42" s="853">
        <v>15</v>
      </c>
      <c r="M42" s="853">
        <f t="shared" ref="M42:M55" si="16">G42*(1+L42/100)</f>
        <v>0</v>
      </c>
      <c r="N42" s="851">
        <v>0</v>
      </c>
      <c r="O42" s="851">
        <f t="shared" ref="O42:O55" si="17">ROUND(E42*N42,5)</f>
        <v>0</v>
      </c>
      <c r="P42" s="851">
        <v>0</v>
      </c>
      <c r="Q42" s="851">
        <f t="shared" ref="Q42:Q55" si="18">ROUND(E42*P42,5)</f>
        <v>0</v>
      </c>
      <c r="R42" s="851"/>
      <c r="S42" s="851"/>
      <c r="T42" s="854">
        <v>0</v>
      </c>
      <c r="U42" s="851">
        <f t="shared" ref="U42:U55" si="19">ROUND(E42*T42,2)</f>
        <v>0</v>
      </c>
      <c r="V42" s="855"/>
      <c r="W42" s="855"/>
      <c r="X42" s="855"/>
      <c r="Y42" s="855"/>
      <c r="Z42" s="855"/>
      <c r="AA42" s="855"/>
      <c r="AB42" s="855"/>
      <c r="AC42" s="855"/>
      <c r="AD42" s="855"/>
      <c r="AE42" s="855" t="s">
        <v>1262</v>
      </c>
      <c r="AF42" s="855"/>
      <c r="AG42" s="855"/>
      <c r="AH42" s="855"/>
      <c r="AI42" s="855"/>
      <c r="AJ42" s="855"/>
      <c r="AK42" s="855"/>
      <c r="AL42" s="855"/>
      <c r="AM42" s="855"/>
      <c r="AN42" s="855"/>
      <c r="AO42" s="855"/>
      <c r="AP42" s="855"/>
      <c r="AQ42" s="855"/>
      <c r="AR42" s="855"/>
      <c r="AS42" s="855"/>
      <c r="AT42" s="855"/>
      <c r="AU42" s="855"/>
      <c r="AV42" s="855"/>
      <c r="AW42" s="855"/>
      <c r="AX42" s="855"/>
      <c r="AY42" s="855"/>
      <c r="AZ42" s="855"/>
      <c r="BA42" s="855"/>
      <c r="BB42" s="855"/>
      <c r="BC42" s="855"/>
      <c r="BD42" s="855"/>
      <c r="BE42" s="855"/>
      <c r="BF42" s="855"/>
      <c r="BG42" s="855"/>
      <c r="BH42" s="855"/>
    </row>
    <row r="43" spans="1:60" outlineLevel="1">
      <c r="A43" s="848">
        <v>30</v>
      </c>
      <c r="B43" s="849" t="s">
        <v>1318</v>
      </c>
      <c r="C43" s="850" t="s">
        <v>1319</v>
      </c>
      <c r="D43" s="851" t="s">
        <v>225</v>
      </c>
      <c r="E43" s="852">
        <v>14</v>
      </c>
      <c r="F43" s="1101">
        <v>0</v>
      </c>
      <c r="G43" s="853">
        <f t="shared" ref="G43:G55" si="20">E43*F43</f>
        <v>0</v>
      </c>
      <c r="H43" s="853">
        <v>0</v>
      </c>
      <c r="I43" s="853">
        <f t="shared" si="14"/>
        <v>0</v>
      </c>
      <c r="J43" s="853">
        <v>854.2</v>
      </c>
      <c r="K43" s="853">
        <f t="shared" si="15"/>
        <v>11958.8</v>
      </c>
      <c r="L43" s="853">
        <v>15</v>
      </c>
      <c r="M43" s="853">
        <f t="shared" si="16"/>
        <v>0</v>
      </c>
      <c r="N43" s="851">
        <v>3.8E-3</v>
      </c>
      <c r="O43" s="851">
        <f t="shared" si="17"/>
        <v>5.3199999999999997E-2</v>
      </c>
      <c r="P43" s="851">
        <v>0</v>
      </c>
      <c r="Q43" s="851">
        <f t="shared" si="18"/>
        <v>0</v>
      </c>
      <c r="R43" s="851"/>
      <c r="S43" s="851"/>
      <c r="T43" s="854">
        <v>0.06</v>
      </c>
      <c r="U43" s="851">
        <f t="shared" si="19"/>
        <v>0.84</v>
      </c>
      <c r="V43" s="855"/>
      <c r="W43" s="855"/>
      <c r="X43" s="855"/>
      <c r="Y43" s="855"/>
      <c r="Z43" s="855"/>
      <c r="AA43" s="855"/>
      <c r="AB43" s="855"/>
      <c r="AC43" s="855"/>
      <c r="AD43" s="855"/>
      <c r="AE43" s="855" t="s">
        <v>1262</v>
      </c>
      <c r="AF43" s="855"/>
      <c r="AG43" s="855"/>
      <c r="AH43" s="855"/>
      <c r="AI43" s="855"/>
      <c r="AJ43" s="855"/>
      <c r="AK43" s="855"/>
      <c r="AL43" s="855"/>
      <c r="AM43" s="855"/>
      <c r="AN43" s="855"/>
      <c r="AO43" s="855"/>
      <c r="AP43" s="855"/>
      <c r="AQ43" s="855"/>
      <c r="AR43" s="855"/>
      <c r="AS43" s="855"/>
      <c r="AT43" s="855"/>
      <c r="AU43" s="855"/>
      <c r="AV43" s="855"/>
      <c r="AW43" s="855"/>
      <c r="AX43" s="855"/>
      <c r="AY43" s="855"/>
      <c r="AZ43" s="855"/>
      <c r="BA43" s="855"/>
      <c r="BB43" s="855"/>
      <c r="BC43" s="855"/>
      <c r="BD43" s="855"/>
      <c r="BE43" s="855"/>
      <c r="BF43" s="855"/>
      <c r="BG43" s="855"/>
      <c r="BH43" s="855"/>
    </row>
    <row r="44" spans="1:60" outlineLevel="1">
      <c r="A44" s="848">
        <v>31</v>
      </c>
      <c r="B44" s="849" t="s">
        <v>1320</v>
      </c>
      <c r="C44" s="850" t="s">
        <v>1321</v>
      </c>
      <c r="D44" s="851" t="s">
        <v>225</v>
      </c>
      <c r="E44" s="852">
        <v>97</v>
      </c>
      <c r="F44" s="1101">
        <v>0</v>
      </c>
      <c r="G44" s="853">
        <f t="shared" si="20"/>
        <v>0</v>
      </c>
      <c r="H44" s="853">
        <v>0</v>
      </c>
      <c r="I44" s="853">
        <f t="shared" si="14"/>
        <v>0</v>
      </c>
      <c r="J44" s="853">
        <v>51</v>
      </c>
      <c r="K44" s="853">
        <f t="shared" si="15"/>
        <v>4947</v>
      </c>
      <c r="L44" s="853">
        <v>15</v>
      </c>
      <c r="M44" s="853">
        <f t="shared" si="16"/>
        <v>0</v>
      </c>
      <c r="N44" s="851">
        <v>0</v>
      </c>
      <c r="O44" s="851">
        <f t="shared" si="17"/>
        <v>0</v>
      </c>
      <c r="P44" s="851">
        <v>0</v>
      </c>
      <c r="Q44" s="851">
        <f t="shared" si="18"/>
        <v>0</v>
      </c>
      <c r="R44" s="851"/>
      <c r="S44" s="851"/>
      <c r="T44" s="854">
        <v>0.16</v>
      </c>
      <c r="U44" s="851">
        <f t="shared" si="19"/>
        <v>15.52</v>
      </c>
      <c r="V44" s="855"/>
      <c r="W44" s="855"/>
      <c r="X44" s="855"/>
      <c r="Y44" s="855"/>
      <c r="Z44" s="855"/>
      <c r="AA44" s="855"/>
      <c r="AB44" s="855"/>
      <c r="AC44" s="855"/>
      <c r="AD44" s="855"/>
      <c r="AE44" s="855" t="s">
        <v>1262</v>
      </c>
      <c r="AF44" s="855"/>
      <c r="AG44" s="855"/>
      <c r="AH44" s="855"/>
      <c r="AI44" s="855"/>
      <c r="AJ44" s="855"/>
      <c r="AK44" s="855"/>
      <c r="AL44" s="855"/>
      <c r="AM44" s="855"/>
      <c r="AN44" s="855"/>
      <c r="AO44" s="855"/>
      <c r="AP44" s="855"/>
      <c r="AQ44" s="855"/>
      <c r="AR44" s="855"/>
      <c r="AS44" s="855"/>
      <c r="AT44" s="855"/>
      <c r="AU44" s="855"/>
      <c r="AV44" s="855"/>
      <c r="AW44" s="855"/>
      <c r="AX44" s="855"/>
      <c r="AY44" s="855"/>
      <c r="AZ44" s="855"/>
      <c r="BA44" s="855"/>
      <c r="BB44" s="855"/>
      <c r="BC44" s="855"/>
      <c r="BD44" s="855"/>
      <c r="BE44" s="855"/>
      <c r="BF44" s="855"/>
      <c r="BG44" s="855"/>
      <c r="BH44" s="855"/>
    </row>
    <row r="45" spans="1:60" outlineLevel="1">
      <c r="A45" s="848">
        <v>32</v>
      </c>
      <c r="B45" s="849" t="s">
        <v>1322</v>
      </c>
      <c r="C45" s="850" t="s">
        <v>1323</v>
      </c>
      <c r="D45" s="851" t="s">
        <v>114</v>
      </c>
      <c r="E45" s="852">
        <v>116</v>
      </c>
      <c r="F45" s="1101">
        <v>0</v>
      </c>
      <c r="G45" s="853">
        <f t="shared" si="20"/>
        <v>0</v>
      </c>
      <c r="H45" s="853">
        <v>0</v>
      </c>
      <c r="I45" s="853">
        <f t="shared" si="14"/>
        <v>0</v>
      </c>
      <c r="J45" s="853">
        <v>56.5</v>
      </c>
      <c r="K45" s="853">
        <f t="shared" si="15"/>
        <v>6554</v>
      </c>
      <c r="L45" s="853">
        <v>15</v>
      </c>
      <c r="M45" s="853">
        <f t="shared" si="16"/>
        <v>0</v>
      </c>
      <c r="N45" s="851">
        <v>0</v>
      </c>
      <c r="O45" s="851">
        <f t="shared" si="17"/>
        <v>0</v>
      </c>
      <c r="P45" s="851">
        <v>0</v>
      </c>
      <c r="Q45" s="851">
        <f t="shared" si="18"/>
        <v>0</v>
      </c>
      <c r="R45" s="851"/>
      <c r="S45" s="851"/>
      <c r="T45" s="854">
        <v>0.17</v>
      </c>
      <c r="U45" s="851">
        <f t="shared" si="19"/>
        <v>19.72</v>
      </c>
      <c r="V45" s="855"/>
      <c r="W45" s="855"/>
      <c r="X45" s="855"/>
      <c r="Y45" s="855"/>
      <c r="Z45" s="855"/>
      <c r="AA45" s="855"/>
      <c r="AB45" s="855"/>
      <c r="AC45" s="855"/>
      <c r="AD45" s="855"/>
      <c r="AE45" s="855" t="s">
        <v>1262</v>
      </c>
      <c r="AF45" s="855"/>
      <c r="AG45" s="855"/>
      <c r="AH45" s="855"/>
      <c r="AI45" s="855"/>
      <c r="AJ45" s="855"/>
      <c r="AK45" s="855"/>
      <c r="AL45" s="855"/>
      <c r="AM45" s="855"/>
      <c r="AN45" s="855"/>
      <c r="AO45" s="855"/>
      <c r="AP45" s="855"/>
      <c r="AQ45" s="855"/>
      <c r="AR45" s="855"/>
      <c r="AS45" s="855"/>
      <c r="AT45" s="855"/>
      <c r="AU45" s="855"/>
      <c r="AV45" s="855"/>
      <c r="AW45" s="855"/>
      <c r="AX45" s="855"/>
      <c r="AY45" s="855"/>
      <c r="AZ45" s="855"/>
      <c r="BA45" s="855"/>
      <c r="BB45" s="855"/>
      <c r="BC45" s="855"/>
      <c r="BD45" s="855"/>
      <c r="BE45" s="855"/>
      <c r="BF45" s="855"/>
      <c r="BG45" s="855"/>
      <c r="BH45" s="855"/>
    </row>
    <row r="46" spans="1:60" outlineLevel="1">
      <c r="A46" s="848">
        <v>33</v>
      </c>
      <c r="B46" s="849" t="s">
        <v>1324</v>
      </c>
      <c r="C46" s="850" t="s">
        <v>1325</v>
      </c>
      <c r="D46" s="851" t="s">
        <v>114</v>
      </c>
      <c r="E46" s="852">
        <v>68</v>
      </c>
      <c r="F46" s="1101">
        <v>0</v>
      </c>
      <c r="G46" s="853">
        <f t="shared" si="20"/>
        <v>0</v>
      </c>
      <c r="H46" s="853">
        <v>0</v>
      </c>
      <c r="I46" s="853">
        <f t="shared" si="14"/>
        <v>0</v>
      </c>
      <c r="J46" s="853">
        <v>84</v>
      </c>
      <c r="K46" s="853">
        <f t="shared" si="15"/>
        <v>5712</v>
      </c>
      <c r="L46" s="853">
        <v>15</v>
      </c>
      <c r="M46" s="853">
        <f t="shared" si="16"/>
        <v>0</v>
      </c>
      <c r="N46" s="851">
        <v>0</v>
      </c>
      <c r="O46" s="851">
        <f t="shared" si="17"/>
        <v>0</v>
      </c>
      <c r="P46" s="851">
        <v>0</v>
      </c>
      <c r="Q46" s="851">
        <f t="shared" si="18"/>
        <v>0</v>
      </c>
      <c r="R46" s="851"/>
      <c r="S46" s="851"/>
      <c r="T46" s="854">
        <v>0.26</v>
      </c>
      <c r="U46" s="851">
        <f t="shared" si="19"/>
        <v>17.68</v>
      </c>
      <c r="V46" s="855"/>
      <c r="W46" s="855"/>
      <c r="X46" s="855"/>
      <c r="Y46" s="855"/>
      <c r="Z46" s="855"/>
      <c r="AA46" s="855"/>
      <c r="AB46" s="855"/>
      <c r="AC46" s="855"/>
      <c r="AD46" s="855"/>
      <c r="AE46" s="855" t="s">
        <v>1262</v>
      </c>
      <c r="AF46" s="855"/>
      <c r="AG46" s="855"/>
      <c r="AH46" s="855"/>
      <c r="AI46" s="855"/>
      <c r="AJ46" s="855"/>
      <c r="AK46" s="855"/>
      <c r="AL46" s="855"/>
      <c r="AM46" s="855"/>
      <c r="AN46" s="855"/>
      <c r="AO46" s="855"/>
      <c r="AP46" s="855"/>
      <c r="AQ46" s="855"/>
      <c r="AR46" s="855"/>
      <c r="AS46" s="855"/>
      <c r="AT46" s="855"/>
      <c r="AU46" s="855"/>
      <c r="AV46" s="855"/>
      <c r="AW46" s="855"/>
      <c r="AX46" s="855"/>
      <c r="AY46" s="855"/>
      <c r="AZ46" s="855"/>
      <c r="BA46" s="855"/>
      <c r="BB46" s="855"/>
      <c r="BC46" s="855"/>
      <c r="BD46" s="855"/>
      <c r="BE46" s="855"/>
      <c r="BF46" s="855"/>
      <c r="BG46" s="855"/>
      <c r="BH46" s="855"/>
    </row>
    <row r="47" spans="1:60" outlineLevel="1">
      <c r="A47" s="848">
        <v>34</v>
      </c>
      <c r="B47" s="849" t="s">
        <v>1302</v>
      </c>
      <c r="C47" s="850" t="s">
        <v>1326</v>
      </c>
      <c r="D47" s="851" t="s">
        <v>225</v>
      </c>
      <c r="E47" s="852">
        <v>232</v>
      </c>
      <c r="F47" s="1101">
        <v>0</v>
      </c>
      <c r="G47" s="853">
        <f t="shared" si="20"/>
        <v>0</v>
      </c>
      <c r="H47" s="853">
        <v>0</v>
      </c>
      <c r="I47" s="853">
        <f t="shared" si="14"/>
        <v>0</v>
      </c>
      <c r="J47" s="853">
        <v>810.2</v>
      </c>
      <c r="K47" s="853">
        <f t="shared" si="15"/>
        <v>187966.4</v>
      </c>
      <c r="L47" s="853">
        <v>15</v>
      </c>
      <c r="M47" s="853">
        <f t="shared" si="16"/>
        <v>0</v>
      </c>
      <c r="N47" s="851">
        <v>0</v>
      </c>
      <c r="O47" s="851">
        <f t="shared" si="17"/>
        <v>0</v>
      </c>
      <c r="P47" s="851">
        <v>0</v>
      </c>
      <c r="Q47" s="851">
        <f t="shared" si="18"/>
        <v>0</v>
      </c>
      <c r="R47" s="851"/>
      <c r="S47" s="851"/>
      <c r="T47" s="854">
        <v>0</v>
      </c>
      <c r="U47" s="851">
        <f t="shared" si="19"/>
        <v>0</v>
      </c>
      <c r="V47" s="855"/>
      <c r="W47" s="855"/>
      <c r="X47" s="855"/>
      <c r="Y47" s="855"/>
      <c r="Z47" s="855"/>
      <c r="AA47" s="855"/>
      <c r="AB47" s="855"/>
      <c r="AC47" s="855"/>
      <c r="AD47" s="855"/>
      <c r="AE47" s="855" t="s">
        <v>1262</v>
      </c>
      <c r="AF47" s="855"/>
      <c r="AG47" s="855"/>
      <c r="AH47" s="855"/>
      <c r="AI47" s="855"/>
      <c r="AJ47" s="855"/>
      <c r="AK47" s="855"/>
      <c r="AL47" s="855"/>
      <c r="AM47" s="855"/>
      <c r="AN47" s="855"/>
      <c r="AO47" s="855"/>
      <c r="AP47" s="855"/>
      <c r="AQ47" s="855"/>
      <c r="AR47" s="855"/>
      <c r="AS47" s="855"/>
      <c r="AT47" s="855"/>
      <c r="AU47" s="855"/>
      <c r="AV47" s="855"/>
      <c r="AW47" s="855"/>
      <c r="AX47" s="855"/>
      <c r="AY47" s="855"/>
      <c r="AZ47" s="855"/>
      <c r="BA47" s="855"/>
      <c r="BB47" s="855"/>
      <c r="BC47" s="855"/>
      <c r="BD47" s="855"/>
      <c r="BE47" s="855"/>
      <c r="BF47" s="855"/>
      <c r="BG47" s="855"/>
      <c r="BH47" s="855"/>
    </row>
    <row r="48" spans="1:60" outlineLevel="1">
      <c r="A48" s="848">
        <v>35</v>
      </c>
      <c r="B48" s="849" t="s">
        <v>1327</v>
      </c>
      <c r="C48" s="850" t="s">
        <v>1328</v>
      </c>
      <c r="D48" s="851" t="s">
        <v>136</v>
      </c>
      <c r="E48" s="852">
        <v>1641</v>
      </c>
      <c r="F48" s="1101">
        <v>0</v>
      </c>
      <c r="G48" s="853">
        <f t="shared" si="20"/>
        <v>0</v>
      </c>
      <c r="H48" s="853">
        <v>0.5</v>
      </c>
      <c r="I48" s="853">
        <f t="shared" si="14"/>
        <v>820.5</v>
      </c>
      <c r="J48" s="853">
        <v>15.600000000000001</v>
      </c>
      <c r="K48" s="853">
        <f t="shared" si="15"/>
        <v>25599.599999999999</v>
      </c>
      <c r="L48" s="853">
        <v>15</v>
      </c>
      <c r="M48" s="853">
        <f t="shared" si="16"/>
        <v>0</v>
      </c>
      <c r="N48" s="851">
        <v>0</v>
      </c>
      <c r="O48" s="851">
        <f t="shared" si="17"/>
        <v>0</v>
      </c>
      <c r="P48" s="851">
        <v>0</v>
      </c>
      <c r="Q48" s="851">
        <f t="shared" si="18"/>
        <v>0</v>
      </c>
      <c r="R48" s="851"/>
      <c r="S48" s="851"/>
      <c r="T48" s="854">
        <v>0.05</v>
      </c>
      <c r="U48" s="851">
        <f t="shared" si="19"/>
        <v>82.05</v>
      </c>
      <c r="V48" s="855"/>
      <c r="W48" s="855"/>
      <c r="X48" s="855"/>
      <c r="Y48" s="855"/>
      <c r="Z48" s="855"/>
      <c r="AA48" s="855"/>
      <c r="AB48" s="855"/>
      <c r="AC48" s="855"/>
      <c r="AD48" s="855"/>
      <c r="AE48" s="855" t="s">
        <v>1262</v>
      </c>
      <c r="AF48" s="855"/>
      <c r="AG48" s="855"/>
      <c r="AH48" s="855"/>
      <c r="AI48" s="855"/>
      <c r="AJ48" s="855"/>
      <c r="AK48" s="855"/>
      <c r="AL48" s="855"/>
      <c r="AM48" s="855"/>
      <c r="AN48" s="855"/>
      <c r="AO48" s="855"/>
      <c r="AP48" s="855"/>
      <c r="AQ48" s="855"/>
      <c r="AR48" s="855"/>
      <c r="AS48" s="855"/>
      <c r="AT48" s="855"/>
      <c r="AU48" s="855"/>
      <c r="AV48" s="855"/>
      <c r="AW48" s="855"/>
      <c r="AX48" s="855"/>
      <c r="AY48" s="855"/>
      <c r="AZ48" s="855"/>
      <c r="BA48" s="855"/>
      <c r="BB48" s="855"/>
      <c r="BC48" s="855"/>
      <c r="BD48" s="855"/>
      <c r="BE48" s="855"/>
      <c r="BF48" s="855"/>
      <c r="BG48" s="855"/>
      <c r="BH48" s="855"/>
    </row>
    <row r="49" spans="1:60" outlineLevel="1">
      <c r="A49" s="848">
        <v>36</v>
      </c>
      <c r="B49" s="849" t="s">
        <v>1329</v>
      </c>
      <c r="C49" s="850" t="s">
        <v>1330</v>
      </c>
      <c r="D49" s="851" t="s">
        <v>136</v>
      </c>
      <c r="E49" s="852">
        <v>739.5</v>
      </c>
      <c r="F49" s="1101">
        <v>0</v>
      </c>
      <c r="G49" s="853">
        <f t="shared" si="20"/>
        <v>0</v>
      </c>
      <c r="H49" s="853">
        <v>0</v>
      </c>
      <c r="I49" s="853">
        <f t="shared" si="14"/>
        <v>0</v>
      </c>
      <c r="J49" s="853">
        <v>108</v>
      </c>
      <c r="K49" s="853">
        <f t="shared" si="15"/>
        <v>79866</v>
      </c>
      <c r="L49" s="853">
        <v>15</v>
      </c>
      <c r="M49" s="853">
        <f t="shared" si="16"/>
        <v>0</v>
      </c>
      <c r="N49" s="851">
        <v>0</v>
      </c>
      <c r="O49" s="851">
        <f t="shared" si="17"/>
        <v>0</v>
      </c>
      <c r="P49" s="851">
        <v>1.4919999999999999E-2</v>
      </c>
      <c r="Q49" s="851">
        <f t="shared" si="18"/>
        <v>11.033340000000001</v>
      </c>
      <c r="R49" s="851"/>
      <c r="S49" s="851"/>
      <c r="T49" s="854">
        <v>0.41299999999999998</v>
      </c>
      <c r="U49" s="851">
        <f t="shared" si="19"/>
        <v>305.41000000000003</v>
      </c>
      <c r="V49" s="855"/>
      <c r="W49" s="855"/>
      <c r="X49" s="855"/>
      <c r="Y49" s="855"/>
      <c r="Z49" s="855"/>
      <c r="AA49" s="855"/>
      <c r="AB49" s="855"/>
      <c r="AC49" s="855"/>
      <c r="AD49" s="855"/>
      <c r="AE49" s="855" t="s">
        <v>1262</v>
      </c>
      <c r="AF49" s="855"/>
      <c r="AG49" s="855"/>
      <c r="AH49" s="855"/>
      <c r="AI49" s="855"/>
      <c r="AJ49" s="855"/>
      <c r="AK49" s="855"/>
      <c r="AL49" s="855"/>
      <c r="AM49" s="855"/>
      <c r="AN49" s="855"/>
      <c r="AO49" s="855"/>
      <c r="AP49" s="855"/>
      <c r="AQ49" s="855"/>
      <c r="AR49" s="855"/>
      <c r="AS49" s="855"/>
      <c r="AT49" s="855"/>
      <c r="AU49" s="855"/>
      <c r="AV49" s="855"/>
      <c r="AW49" s="855"/>
      <c r="AX49" s="855"/>
      <c r="AY49" s="855"/>
      <c r="AZ49" s="855"/>
      <c r="BA49" s="855"/>
      <c r="BB49" s="855"/>
      <c r="BC49" s="855"/>
      <c r="BD49" s="855"/>
      <c r="BE49" s="855"/>
      <c r="BF49" s="855"/>
      <c r="BG49" s="855"/>
      <c r="BH49" s="855"/>
    </row>
    <row r="50" spans="1:60" outlineLevel="1">
      <c r="A50" s="848">
        <v>37</v>
      </c>
      <c r="B50" s="849" t="s">
        <v>1331</v>
      </c>
      <c r="C50" s="850" t="s">
        <v>1332</v>
      </c>
      <c r="D50" s="851" t="s">
        <v>114</v>
      </c>
      <c r="E50" s="852">
        <v>4</v>
      </c>
      <c r="F50" s="1101">
        <v>0</v>
      </c>
      <c r="G50" s="853">
        <f t="shared" si="20"/>
        <v>0</v>
      </c>
      <c r="H50" s="853">
        <v>0</v>
      </c>
      <c r="I50" s="853">
        <f t="shared" si="14"/>
        <v>0</v>
      </c>
      <c r="J50" s="853">
        <v>121.5</v>
      </c>
      <c r="K50" s="853">
        <f t="shared" si="15"/>
        <v>486</v>
      </c>
      <c r="L50" s="853">
        <v>15</v>
      </c>
      <c r="M50" s="853">
        <f t="shared" si="16"/>
        <v>0</v>
      </c>
      <c r="N50" s="851">
        <v>0</v>
      </c>
      <c r="O50" s="851">
        <f t="shared" si="17"/>
        <v>0</v>
      </c>
      <c r="P50" s="851">
        <v>2.5170000000000001E-2</v>
      </c>
      <c r="Q50" s="851">
        <f t="shared" si="18"/>
        <v>0.10068000000000001</v>
      </c>
      <c r="R50" s="851"/>
      <c r="S50" s="851"/>
      <c r="T50" s="854">
        <v>0.46500000000000002</v>
      </c>
      <c r="U50" s="851">
        <f t="shared" si="19"/>
        <v>1.86</v>
      </c>
      <c r="V50" s="855"/>
      <c r="W50" s="855"/>
      <c r="X50" s="855"/>
      <c r="Y50" s="855"/>
      <c r="Z50" s="855"/>
      <c r="AA50" s="855"/>
      <c r="AB50" s="855"/>
      <c r="AC50" s="855"/>
      <c r="AD50" s="855"/>
      <c r="AE50" s="855" t="s">
        <v>1262</v>
      </c>
      <c r="AF50" s="855"/>
      <c r="AG50" s="855"/>
      <c r="AH50" s="855"/>
      <c r="AI50" s="855"/>
      <c r="AJ50" s="855"/>
      <c r="AK50" s="855"/>
      <c r="AL50" s="855"/>
      <c r="AM50" s="855"/>
      <c r="AN50" s="855"/>
      <c r="AO50" s="855"/>
      <c r="AP50" s="855"/>
      <c r="AQ50" s="855"/>
      <c r="AR50" s="855"/>
      <c r="AS50" s="855"/>
      <c r="AT50" s="855"/>
      <c r="AU50" s="855"/>
      <c r="AV50" s="855"/>
      <c r="AW50" s="855"/>
      <c r="AX50" s="855"/>
      <c r="AY50" s="855"/>
      <c r="AZ50" s="855"/>
      <c r="BA50" s="855"/>
      <c r="BB50" s="855"/>
      <c r="BC50" s="855"/>
      <c r="BD50" s="855"/>
      <c r="BE50" s="855"/>
      <c r="BF50" s="855"/>
      <c r="BG50" s="855"/>
      <c r="BH50" s="855"/>
    </row>
    <row r="51" spans="1:60" outlineLevel="1">
      <c r="A51" s="848">
        <v>38</v>
      </c>
      <c r="B51" s="849" t="s">
        <v>1333</v>
      </c>
      <c r="C51" s="850" t="s">
        <v>1334</v>
      </c>
      <c r="D51" s="851" t="s">
        <v>1335</v>
      </c>
      <c r="E51" s="852">
        <v>1.65</v>
      </c>
      <c r="F51" s="1101">
        <v>0</v>
      </c>
      <c r="G51" s="853">
        <f t="shared" si="20"/>
        <v>0</v>
      </c>
      <c r="H51" s="853">
        <v>0</v>
      </c>
      <c r="I51" s="853">
        <f t="shared" si="14"/>
        <v>0</v>
      </c>
      <c r="J51" s="853">
        <v>476.1</v>
      </c>
      <c r="K51" s="853">
        <f t="shared" si="15"/>
        <v>785.57</v>
      </c>
      <c r="L51" s="853">
        <v>15</v>
      </c>
      <c r="M51" s="853">
        <f t="shared" si="16"/>
        <v>0</v>
      </c>
      <c r="N51" s="851">
        <v>0</v>
      </c>
      <c r="O51" s="851">
        <f t="shared" si="17"/>
        <v>0</v>
      </c>
      <c r="P51" s="851">
        <v>0</v>
      </c>
      <c r="Q51" s="851">
        <f t="shared" si="18"/>
        <v>0</v>
      </c>
      <c r="R51" s="851"/>
      <c r="S51" s="851"/>
      <c r="T51" s="854">
        <v>1.47</v>
      </c>
      <c r="U51" s="851">
        <f t="shared" si="19"/>
        <v>2.4300000000000002</v>
      </c>
      <c r="V51" s="855"/>
      <c r="W51" s="855"/>
      <c r="X51" s="855"/>
      <c r="Y51" s="855"/>
      <c r="Z51" s="855"/>
      <c r="AA51" s="855"/>
      <c r="AB51" s="855"/>
      <c r="AC51" s="855"/>
      <c r="AD51" s="855"/>
      <c r="AE51" s="855" t="s">
        <v>1262</v>
      </c>
      <c r="AF51" s="855"/>
      <c r="AG51" s="855"/>
      <c r="AH51" s="855"/>
      <c r="AI51" s="855"/>
      <c r="AJ51" s="855"/>
      <c r="AK51" s="855"/>
      <c r="AL51" s="855"/>
      <c r="AM51" s="855"/>
      <c r="AN51" s="855"/>
      <c r="AO51" s="855"/>
      <c r="AP51" s="855"/>
      <c r="AQ51" s="855"/>
      <c r="AR51" s="855"/>
      <c r="AS51" s="855"/>
      <c r="AT51" s="855"/>
      <c r="AU51" s="855"/>
      <c r="AV51" s="855"/>
      <c r="AW51" s="855"/>
      <c r="AX51" s="855"/>
      <c r="AY51" s="855"/>
      <c r="AZ51" s="855"/>
      <c r="BA51" s="855"/>
      <c r="BB51" s="855"/>
      <c r="BC51" s="855"/>
      <c r="BD51" s="855"/>
      <c r="BE51" s="855"/>
      <c r="BF51" s="855"/>
      <c r="BG51" s="855"/>
      <c r="BH51" s="855"/>
    </row>
    <row r="52" spans="1:60" outlineLevel="1">
      <c r="A52" s="848">
        <v>39</v>
      </c>
      <c r="B52" s="849" t="s">
        <v>1302</v>
      </c>
      <c r="C52" s="850" t="s">
        <v>1336</v>
      </c>
      <c r="D52" s="851" t="s">
        <v>136</v>
      </c>
      <c r="E52" s="852">
        <v>499.5</v>
      </c>
      <c r="F52" s="1101">
        <v>0</v>
      </c>
      <c r="G52" s="853">
        <f t="shared" si="20"/>
        <v>0</v>
      </c>
      <c r="H52" s="853">
        <v>0</v>
      </c>
      <c r="I52" s="853">
        <f t="shared" si="14"/>
        <v>0</v>
      </c>
      <c r="J52" s="853">
        <v>91.3</v>
      </c>
      <c r="K52" s="853">
        <f t="shared" si="15"/>
        <v>45604.35</v>
      </c>
      <c r="L52" s="853">
        <v>15</v>
      </c>
      <c r="M52" s="853">
        <f t="shared" si="16"/>
        <v>0</v>
      </c>
      <c r="N52" s="851">
        <v>0</v>
      </c>
      <c r="O52" s="851">
        <f t="shared" si="17"/>
        <v>0</v>
      </c>
      <c r="P52" s="851">
        <v>0</v>
      </c>
      <c r="Q52" s="851">
        <f t="shared" si="18"/>
        <v>0</v>
      </c>
      <c r="R52" s="851"/>
      <c r="S52" s="851"/>
      <c r="T52" s="854">
        <v>0.3</v>
      </c>
      <c r="U52" s="851">
        <f t="shared" si="19"/>
        <v>149.85</v>
      </c>
      <c r="V52" s="855"/>
      <c r="W52" s="855"/>
      <c r="X52" s="855"/>
      <c r="Y52" s="855"/>
      <c r="Z52" s="855"/>
      <c r="AA52" s="855"/>
      <c r="AB52" s="855"/>
      <c r="AC52" s="855"/>
      <c r="AD52" s="855"/>
      <c r="AE52" s="855" t="s">
        <v>1262</v>
      </c>
      <c r="AF52" s="855"/>
      <c r="AG52" s="855"/>
      <c r="AH52" s="855"/>
      <c r="AI52" s="855"/>
      <c r="AJ52" s="855"/>
      <c r="AK52" s="855"/>
      <c r="AL52" s="855"/>
      <c r="AM52" s="855"/>
      <c r="AN52" s="855"/>
      <c r="AO52" s="855"/>
      <c r="AP52" s="855"/>
      <c r="AQ52" s="855"/>
      <c r="AR52" s="855"/>
      <c r="AS52" s="855"/>
      <c r="AT52" s="855"/>
      <c r="AU52" s="855"/>
      <c r="AV52" s="855"/>
      <c r="AW52" s="855"/>
      <c r="AX52" s="855"/>
      <c r="AY52" s="855"/>
      <c r="AZ52" s="855"/>
      <c r="BA52" s="855"/>
      <c r="BB52" s="855"/>
      <c r="BC52" s="855"/>
      <c r="BD52" s="855"/>
      <c r="BE52" s="855"/>
      <c r="BF52" s="855"/>
      <c r="BG52" s="855"/>
      <c r="BH52" s="855"/>
    </row>
    <row r="53" spans="1:60" outlineLevel="1">
      <c r="A53" s="848">
        <v>40</v>
      </c>
      <c r="B53" s="849" t="s">
        <v>1302</v>
      </c>
      <c r="C53" s="850" t="s">
        <v>1337</v>
      </c>
      <c r="D53" s="851" t="s">
        <v>136</v>
      </c>
      <c r="E53" s="852">
        <v>499.5</v>
      </c>
      <c r="F53" s="1101">
        <v>0</v>
      </c>
      <c r="G53" s="853">
        <f t="shared" si="20"/>
        <v>0</v>
      </c>
      <c r="H53" s="853">
        <v>9.6999999999999993</v>
      </c>
      <c r="I53" s="853">
        <f t="shared" si="14"/>
        <v>4845.1499999999996</v>
      </c>
      <c r="J53" s="853">
        <v>3.6000000000000014</v>
      </c>
      <c r="K53" s="853">
        <f t="shared" si="15"/>
        <v>1798.2</v>
      </c>
      <c r="L53" s="853">
        <v>15</v>
      </c>
      <c r="M53" s="853">
        <f t="shared" si="16"/>
        <v>0</v>
      </c>
      <c r="N53" s="851">
        <v>1.685E-2</v>
      </c>
      <c r="O53" s="851">
        <f t="shared" si="17"/>
        <v>8.4165799999999997</v>
      </c>
      <c r="P53" s="851">
        <v>0</v>
      </c>
      <c r="Q53" s="851">
        <f t="shared" si="18"/>
        <v>0</v>
      </c>
      <c r="R53" s="851"/>
      <c r="S53" s="851"/>
      <c r="T53" s="854">
        <v>1.2E-2</v>
      </c>
      <c r="U53" s="851">
        <f t="shared" si="19"/>
        <v>5.99</v>
      </c>
      <c r="V53" s="855"/>
      <c r="W53" s="855"/>
      <c r="X53" s="855"/>
      <c r="Y53" s="855"/>
      <c r="Z53" s="855"/>
      <c r="AA53" s="855"/>
      <c r="AB53" s="855"/>
      <c r="AC53" s="855"/>
      <c r="AD53" s="855"/>
      <c r="AE53" s="855" t="s">
        <v>1262</v>
      </c>
      <c r="AF53" s="855"/>
      <c r="AG53" s="855"/>
      <c r="AH53" s="855"/>
      <c r="AI53" s="855"/>
      <c r="AJ53" s="855"/>
      <c r="AK53" s="855"/>
      <c r="AL53" s="855"/>
      <c r="AM53" s="855"/>
      <c r="AN53" s="855"/>
      <c r="AO53" s="855"/>
      <c r="AP53" s="855"/>
      <c r="AQ53" s="855"/>
      <c r="AR53" s="855"/>
      <c r="AS53" s="855"/>
      <c r="AT53" s="855"/>
      <c r="AU53" s="855"/>
      <c r="AV53" s="855"/>
      <c r="AW53" s="855"/>
      <c r="AX53" s="855"/>
      <c r="AY53" s="855"/>
      <c r="AZ53" s="855"/>
      <c r="BA53" s="855"/>
      <c r="BB53" s="855"/>
      <c r="BC53" s="855"/>
      <c r="BD53" s="855"/>
      <c r="BE53" s="855"/>
      <c r="BF53" s="855"/>
      <c r="BG53" s="855"/>
      <c r="BH53" s="855"/>
    </row>
    <row r="54" spans="1:60" outlineLevel="1">
      <c r="A54" s="848">
        <v>41</v>
      </c>
      <c r="B54" s="849" t="s">
        <v>1302</v>
      </c>
      <c r="C54" s="850" t="s">
        <v>1338</v>
      </c>
      <c r="D54" s="851" t="s">
        <v>136</v>
      </c>
      <c r="E54" s="852">
        <v>499.5</v>
      </c>
      <c r="F54" s="1101">
        <v>0</v>
      </c>
      <c r="G54" s="853">
        <f t="shared" si="20"/>
        <v>0</v>
      </c>
      <c r="H54" s="853">
        <v>0</v>
      </c>
      <c r="I54" s="853">
        <f t="shared" si="14"/>
        <v>0</v>
      </c>
      <c r="J54" s="853">
        <v>3.6</v>
      </c>
      <c r="K54" s="853">
        <f t="shared" si="15"/>
        <v>1798.2</v>
      </c>
      <c r="L54" s="853">
        <v>15</v>
      </c>
      <c r="M54" s="853">
        <f t="shared" si="16"/>
        <v>0</v>
      </c>
      <c r="N54" s="851">
        <v>0</v>
      </c>
      <c r="O54" s="851">
        <f t="shared" si="17"/>
        <v>0</v>
      </c>
      <c r="P54" s="851">
        <v>0</v>
      </c>
      <c r="Q54" s="851">
        <f t="shared" si="18"/>
        <v>0</v>
      </c>
      <c r="R54" s="851"/>
      <c r="S54" s="851"/>
      <c r="T54" s="854">
        <v>1.2E-2</v>
      </c>
      <c r="U54" s="851">
        <f t="shared" si="19"/>
        <v>5.99</v>
      </c>
      <c r="V54" s="855"/>
      <c r="W54" s="855"/>
      <c r="X54" s="855"/>
      <c r="Y54" s="855"/>
      <c r="Z54" s="855"/>
      <c r="AA54" s="855"/>
      <c r="AB54" s="855"/>
      <c r="AC54" s="855"/>
      <c r="AD54" s="855"/>
      <c r="AE54" s="855" t="s">
        <v>1262</v>
      </c>
      <c r="AF54" s="855"/>
      <c r="AG54" s="855"/>
      <c r="AH54" s="855"/>
      <c r="AI54" s="855"/>
      <c r="AJ54" s="855"/>
      <c r="AK54" s="855"/>
      <c r="AL54" s="855"/>
      <c r="AM54" s="855"/>
      <c r="AN54" s="855"/>
      <c r="AO54" s="855"/>
      <c r="AP54" s="855"/>
      <c r="AQ54" s="855"/>
      <c r="AR54" s="855"/>
      <c r="AS54" s="855"/>
      <c r="AT54" s="855"/>
      <c r="AU54" s="855"/>
      <c r="AV54" s="855"/>
      <c r="AW54" s="855"/>
      <c r="AX54" s="855"/>
      <c r="AY54" s="855"/>
      <c r="AZ54" s="855"/>
      <c r="BA54" s="855"/>
      <c r="BB54" s="855"/>
      <c r="BC54" s="855"/>
      <c r="BD54" s="855"/>
      <c r="BE54" s="855"/>
      <c r="BF54" s="855"/>
      <c r="BG54" s="855"/>
      <c r="BH54" s="855"/>
    </row>
    <row r="55" spans="1:60" ht="22.5" outlineLevel="1">
      <c r="A55" s="848">
        <v>42</v>
      </c>
      <c r="B55" s="849" t="s">
        <v>1302</v>
      </c>
      <c r="C55" s="850" t="s">
        <v>1339</v>
      </c>
      <c r="D55" s="851" t="s">
        <v>666</v>
      </c>
      <c r="E55" s="852">
        <v>1</v>
      </c>
      <c r="F55" s="1101">
        <v>0</v>
      </c>
      <c r="G55" s="853">
        <f t="shared" si="20"/>
        <v>0</v>
      </c>
      <c r="H55" s="853">
        <v>0</v>
      </c>
      <c r="I55" s="853">
        <f t="shared" si="14"/>
        <v>0</v>
      </c>
      <c r="J55" s="853">
        <v>8501.69</v>
      </c>
      <c r="K55" s="853">
        <f t="shared" si="15"/>
        <v>8501.69</v>
      </c>
      <c r="L55" s="853">
        <v>15</v>
      </c>
      <c r="M55" s="853">
        <f t="shared" si="16"/>
        <v>0</v>
      </c>
      <c r="N55" s="851">
        <v>0</v>
      </c>
      <c r="O55" s="851">
        <f t="shared" si="17"/>
        <v>0</v>
      </c>
      <c r="P55" s="851">
        <v>0</v>
      </c>
      <c r="Q55" s="851">
        <f t="shared" si="18"/>
        <v>0</v>
      </c>
      <c r="R55" s="851"/>
      <c r="S55" s="851"/>
      <c r="T55" s="854">
        <v>0</v>
      </c>
      <c r="U55" s="851">
        <f t="shared" si="19"/>
        <v>0</v>
      </c>
      <c r="V55" s="855"/>
      <c r="W55" s="855"/>
      <c r="X55" s="855"/>
      <c r="Y55" s="855"/>
      <c r="Z55" s="855"/>
      <c r="AA55" s="855"/>
      <c r="AB55" s="855"/>
      <c r="AC55" s="855"/>
      <c r="AD55" s="855"/>
      <c r="AE55" s="855" t="s">
        <v>1262</v>
      </c>
      <c r="AF55" s="855"/>
      <c r="AG55" s="855"/>
      <c r="AH55" s="855"/>
      <c r="AI55" s="855"/>
      <c r="AJ55" s="855"/>
      <c r="AK55" s="855"/>
      <c r="AL55" s="855"/>
      <c r="AM55" s="855"/>
      <c r="AN55" s="855"/>
      <c r="AO55" s="855"/>
      <c r="AP55" s="855"/>
      <c r="AQ55" s="855"/>
      <c r="AR55" s="855"/>
      <c r="AS55" s="855"/>
      <c r="AT55" s="855"/>
      <c r="AU55" s="855"/>
      <c r="AV55" s="855"/>
      <c r="AW55" s="855"/>
      <c r="AX55" s="855"/>
      <c r="AY55" s="855"/>
      <c r="AZ55" s="855"/>
      <c r="BA55" s="855"/>
      <c r="BB55" s="855"/>
      <c r="BC55" s="855"/>
      <c r="BD55" s="855"/>
      <c r="BE55" s="855"/>
      <c r="BF55" s="855"/>
      <c r="BG55" s="855"/>
      <c r="BH55" s="855"/>
    </row>
    <row r="56" spans="1:60">
      <c r="A56" s="856" t="s">
        <v>110</v>
      </c>
      <c r="B56" s="857" t="s">
        <v>1249</v>
      </c>
      <c r="C56" s="858" t="s">
        <v>1250</v>
      </c>
      <c r="D56" s="859"/>
      <c r="E56" s="860"/>
      <c r="F56" s="861"/>
      <c r="G56" s="861">
        <f>SUMIF(AE57:AE104,"&lt;&gt;NOR",G57:G104)</f>
        <v>0</v>
      </c>
      <c r="H56" s="861"/>
      <c r="I56" s="861">
        <f>SUM(I57:I104)</f>
        <v>405516.39999999997</v>
      </c>
      <c r="J56" s="861"/>
      <c r="K56" s="861">
        <f>SUM(K57:K104)</f>
        <v>2138628.88</v>
      </c>
      <c r="L56" s="861"/>
      <c r="M56" s="861">
        <f>SUM(M57:M104)</f>
        <v>0</v>
      </c>
      <c r="N56" s="859"/>
      <c r="O56" s="859">
        <f>SUM(O57:O104)</f>
        <v>19.9575</v>
      </c>
      <c r="P56" s="859"/>
      <c r="Q56" s="859">
        <f>SUM(Q57:Q104)</f>
        <v>5.0870100000000003</v>
      </c>
      <c r="R56" s="859"/>
      <c r="S56" s="859"/>
      <c r="T56" s="862"/>
      <c r="U56" s="859">
        <f>SUM(U57:U104)</f>
        <v>3123.7299999999991</v>
      </c>
      <c r="AE56" s="698" t="s">
        <v>111</v>
      </c>
    </row>
    <row r="57" spans="1:60" outlineLevel="1">
      <c r="A57" s="848">
        <v>43</v>
      </c>
      <c r="B57" s="849" t="s">
        <v>1302</v>
      </c>
      <c r="C57" s="850" t="s">
        <v>1340</v>
      </c>
      <c r="D57" s="851" t="s">
        <v>136</v>
      </c>
      <c r="E57" s="852">
        <v>1965</v>
      </c>
      <c r="F57" s="1101">
        <v>0</v>
      </c>
      <c r="G57" s="853">
        <f>E57*F57</f>
        <v>0</v>
      </c>
      <c r="H57" s="853">
        <v>0</v>
      </c>
      <c r="I57" s="853">
        <f t="shared" ref="I57:I104" si="21">ROUND(E57*H57,2)</f>
        <v>0</v>
      </c>
      <c r="J57" s="853">
        <v>324.10000000000002</v>
      </c>
      <c r="K57" s="853">
        <f t="shared" ref="K57:K104" si="22">ROUND(E57*J57,2)</f>
        <v>636856.5</v>
      </c>
      <c r="L57" s="853">
        <v>15</v>
      </c>
      <c r="M57" s="853">
        <f t="shared" ref="M57:M104" si="23">G57*(1+L57/100)</f>
        <v>0</v>
      </c>
      <c r="N57" s="851">
        <v>4.6000000000000001E-4</v>
      </c>
      <c r="O57" s="851">
        <f t="shared" ref="O57:O104" si="24">ROUND(E57*N57,5)</f>
        <v>0.90390000000000004</v>
      </c>
      <c r="P57" s="851">
        <v>0</v>
      </c>
      <c r="Q57" s="851">
        <f t="shared" ref="Q57:Q104" si="25">ROUND(E57*P57,5)</f>
        <v>0</v>
      </c>
      <c r="R57" s="851"/>
      <c r="S57" s="851"/>
      <c r="T57" s="854">
        <v>0.52</v>
      </c>
      <c r="U57" s="851">
        <f t="shared" ref="U57:U104" si="26">ROUND(E57*T57,2)</f>
        <v>1021.8</v>
      </c>
      <c r="V57" s="855"/>
      <c r="W57" s="855"/>
      <c r="X57" s="855"/>
      <c r="Y57" s="855"/>
      <c r="Z57" s="855"/>
      <c r="AA57" s="855"/>
      <c r="AB57" s="855"/>
      <c r="AC57" s="855"/>
      <c r="AD57" s="855"/>
      <c r="AE57" s="855" t="s">
        <v>1262</v>
      </c>
      <c r="AF57" s="855"/>
      <c r="AG57" s="855"/>
      <c r="AH57" s="855"/>
      <c r="AI57" s="855"/>
      <c r="AJ57" s="855"/>
      <c r="AK57" s="855"/>
      <c r="AL57" s="855"/>
      <c r="AM57" s="855"/>
      <c r="AN57" s="855"/>
      <c r="AO57" s="855"/>
      <c r="AP57" s="855"/>
      <c r="AQ57" s="855"/>
      <c r="AR57" s="855"/>
      <c r="AS57" s="855"/>
      <c r="AT57" s="855"/>
      <c r="AU57" s="855"/>
      <c r="AV57" s="855"/>
      <c r="AW57" s="855"/>
      <c r="AX57" s="855"/>
      <c r="AY57" s="855"/>
      <c r="AZ57" s="855"/>
      <c r="BA57" s="855"/>
      <c r="BB57" s="855"/>
      <c r="BC57" s="855"/>
      <c r="BD57" s="855"/>
      <c r="BE57" s="855"/>
      <c r="BF57" s="855"/>
      <c r="BG57" s="855"/>
      <c r="BH57" s="855"/>
    </row>
    <row r="58" spans="1:60" outlineLevel="1">
      <c r="A58" s="848">
        <v>44</v>
      </c>
      <c r="B58" s="849" t="s">
        <v>1302</v>
      </c>
      <c r="C58" s="850" t="s">
        <v>1341</v>
      </c>
      <c r="D58" s="851" t="s">
        <v>136</v>
      </c>
      <c r="E58" s="852">
        <v>211</v>
      </c>
      <c r="F58" s="1101">
        <v>0</v>
      </c>
      <c r="G58" s="853">
        <f t="shared" ref="G58:G104" si="27">E58*F58</f>
        <v>0</v>
      </c>
      <c r="H58" s="853">
        <v>0</v>
      </c>
      <c r="I58" s="853">
        <f t="shared" si="21"/>
        <v>0</v>
      </c>
      <c r="J58" s="853">
        <v>501.1</v>
      </c>
      <c r="K58" s="853">
        <f t="shared" si="22"/>
        <v>105732.1</v>
      </c>
      <c r="L58" s="853">
        <v>15</v>
      </c>
      <c r="M58" s="853">
        <f t="shared" si="23"/>
        <v>0</v>
      </c>
      <c r="N58" s="851">
        <v>5.1000000000000004E-4</v>
      </c>
      <c r="O58" s="851">
        <f t="shared" si="24"/>
        <v>0.10761</v>
      </c>
      <c r="P58" s="851">
        <v>0</v>
      </c>
      <c r="Q58" s="851">
        <f t="shared" si="25"/>
        <v>0</v>
      </c>
      <c r="R58" s="851"/>
      <c r="S58" s="851"/>
      <c r="T58" s="854">
        <v>0.62</v>
      </c>
      <c r="U58" s="851">
        <f t="shared" si="26"/>
        <v>130.82</v>
      </c>
      <c r="V58" s="855"/>
      <c r="W58" s="855"/>
      <c r="X58" s="855"/>
      <c r="Y58" s="855"/>
      <c r="Z58" s="855"/>
      <c r="AA58" s="855"/>
      <c r="AB58" s="855"/>
      <c r="AC58" s="855"/>
      <c r="AD58" s="855"/>
      <c r="AE58" s="855" t="s">
        <v>1262</v>
      </c>
      <c r="AF58" s="855"/>
      <c r="AG58" s="855"/>
      <c r="AH58" s="855"/>
      <c r="AI58" s="855"/>
      <c r="AJ58" s="855"/>
      <c r="AK58" s="855"/>
      <c r="AL58" s="855"/>
      <c r="AM58" s="855"/>
      <c r="AN58" s="855"/>
      <c r="AO58" s="855"/>
      <c r="AP58" s="855"/>
      <c r="AQ58" s="855"/>
      <c r="AR58" s="855"/>
      <c r="AS58" s="855"/>
      <c r="AT58" s="855"/>
      <c r="AU58" s="855"/>
      <c r="AV58" s="855"/>
      <c r="AW58" s="855"/>
      <c r="AX58" s="855"/>
      <c r="AY58" s="855"/>
      <c r="AZ58" s="855"/>
      <c r="BA58" s="855"/>
      <c r="BB58" s="855"/>
      <c r="BC58" s="855"/>
      <c r="BD58" s="855"/>
      <c r="BE58" s="855"/>
      <c r="BF58" s="855"/>
      <c r="BG58" s="855"/>
      <c r="BH58" s="855"/>
    </row>
    <row r="59" spans="1:60" outlineLevel="1">
      <c r="A59" s="848">
        <v>45</v>
      </c>
      <c r="B59" s="849" t="s">
        <v>1302</v>
      </c>
      <c r="C59" s="850" t="s">
        <v>1342</v>
      </c>
      <c r="D59" s="851" t="s">
        <v>136</v>
      </c>
      <c r="E59" s="852">
        <v>194.5</v>
      </c>
      <c r="F59" s="1101">
        <v>0</v>
      </c>
      <c r="G59" s="853">
        <f t="shared" si="27"/>
        <v>0</v>
      </c>
      <c r="H59" s="853">
        <v>0</v>
      </c>
      <c r="I59" s="853">
        <f t="shared" si="21"/>
        <v>0</v>
      </c>
      <c r="J59" s="853">
        <v>550.1</v>
      </c>
      <c r="K59" s="853">
        <f t="shared" si="22"/>
        <v>106994.45</v>
      </c>
      <c r="L59" s="853">
        <v>15</v>
      </c>
      <c r="M59" s="853">
        <f t="shared" si="23"/>
        <v>0</v>
      </c>
      <c r="N59" s="851">
        <v>6.4000000000000005E-4</v>
      </c>
      <c r="O59" s="851">
        <f t="shared" si="24"/>
        <v>0.12447999999999999</v>
      </c>
      <c r="P59" s="851">
        <v>0</v>
      </c>
      <c r="Q59" s="851">
        <f t="shared" si="25"/>
        <v>0</v>
      </c>
      <c r="R59" s="851"/>
      <c r="S59" s="851"/>
      <c r="T59" s="854">
        <v>0.68</v>
      </c>
      <c r="U59" s="851">
        <f t="shared" si="26"/>
        <v>132.26</v>
      </c>
      <c r="V59" s="855"/>
      <c r="W59" s="855"/>
      <c r="X59" s="855"/>
      <c r="Y59" s="855"/>
      <c r="Z59" s="855"/>
      <c r="AA59" s="855"/>
      <c r="AB59" s="855"/>
      <c r="AC59" s="855"/>
      <c r="AD59" s="855"/>
      <c r="AE59" s="855" t="s">
        <v>1262</v>
      </c>
      <c r="AF59" s="855"/>
      <c r="AG59" s="855"/>
      <c r="AH59" s="855"/>
      <c r="AI59" s="855"/>
      <c r="AJ59" s="855"/>
      <c r="AK59" s="855"/>
      <c r="AL59" s="855"/>
      <c r="AM59" s="855"/>
      <c r="AN59" s="855"/>
      <c r="AO59" s="855"/>
      <c r="AP59" s="855"/>
      <c r="AQ59" s="855"/>
      <c r="AR59" s="855"/>
      <c r="AS59" s="855"/>
      <c r="AT59" s="855"/>
      <c r="AU59" s="855"/>
      <c r="AV59" s="855"/>
      <c r="AW59" s="855"/>
      <c r="AX59" s="855"/>
      <c r="AY59" s="855"/>
      <c r="AZ59" s="855"/>
      <c r="BA59" s="855"/>
      <c r="BB59" s="855"/>
      <c r="BC59" s="855"/>
      <c r="BD59" s="855"/>
      <c r="BE59" s="855"/>
      <c r="BF59" s="855"/>
      <c r="BG59" s="855"/>
      <c r="BH59" s="855"/>
    </row>
    <row r="60" spans="1:60" outlineLevel="1">
      <c r="A60" s="848">
        <v>46</v>
      </c>
      <c r="B60" s="849" t="s">
        <v>1302</v>
      </c>
      <c r="C60" s="850" t="s">
        <v>1343</v>
      </c>
      <c r="D60" s="851" t="s">
        <v>136</v>
      </c>
      <c r="E60" s="852">
        <v>66</v>
      </c>
      <c r="F60" s="1101">
        <v>0</v>
      </c>
      <c r="G60" s="853">
        <f t="shared" si="27"/>
        <v>0</v>
      </c>
      <c r="H60" s="853">
        <v>0</v>
      </c>
      <c r="I60" s="853">
        <f t="shared" si="21"/>
        <v>0</v>
      </c>
      <c r="J60" s="853">
        <v>643.1</v>
      </c>
      <c r="K60" s="853">
        <f t="shared" si="22"/>
        <v>42444.6</v>
      </c>
      <c r="L60" s="853">
        <v>15</v>
      </c>
      <c r="M60" s="853">
        <f t="shared" si="23"/>
        <v>0</v>
      </c>
      <c r="N60" s="851">
        <v>9.7999999999999997E-4</v>
      </c>
      <c r="O60" s="851">
        <f t="shared" si="24"/>
        <v>6.4680000000000001E-2</v>
      </c>
      <c r="P60" s="851">
        <v>0</v>
      </c>
      <c r="Q60" s="851">
        <f t="shared" si="25"/>
        <v>0</v>
      </c>
      <c r="R60" s="851"/>
      <c r="S60" s="851"/>
      <c r="T60" s="854">
        <v>0.75</v>
      </c>
      <c r="U60" s="851">
        <f t="shared" si="26"/>
        <v>49.5</v>
      </c>
      <c r="V60" s="855"/>
      <c r="W60" s="855"/>
      <c r="X60" s="855"/>
      <c r="Y60" s="855"/>
      <c r="Z60" s="855"/>
      <c r="AA60" s="855"/>
      <c r="AB60" s="855"/>
      <c r="AC60" s="855"/>
      <c r="AD60" s="855"/>
      <c r="AE60" s="855" t="s">
        <v>1262</v>
      </c>
      <c r="AF60" s="855"/>
      <c r="AG60" s="855"/>
      <c r="AH60" s="855"/>
      <c r="AI60" s="855"/>
      <c r="AJ60" s="855"/>
      <c r="AK60" s="855"/>
      <c r="AL60" s="855"/>
      <c r="AM60" s="855"/>
      <c r="AN60" s="855"/>
      <c r="AO60" s="855"/>
      <c r="AP60" s="855"/>
      <c r="AQ60" s="855"/>
      <c r="AR60" s="855"/>
      <c r="AS60" s="855"/>
      <c r="AT60" s="855"/>
      <c r="AU60" s="855"/>
      <c r="AV60" s="855"/>
      <c r="AW60" s="855"/>
      <c r="AX60" s="855"/>
      <c r="AY60" s="855"/>
      <c r="AZ60" s="855"/>
      <c r="BA60" s="855"/>
      <c r="BB60" s="855"/>
      <c r="BC60" s="855"/>
      <c r="BD60" s="855"/>
      <c r="BE60" s="855"/>
      <c r="BF60" s="855"/>
      <c r="BG60" s="855"/>
      <c r="BH60" s="855"/>
    </row>
    <row r="61" spans="1:60" outlineLevel="1">
      <c r="A61" s="848">
        <v>47</v>
      </c>
      <c r="B61" s="849" t="s">
        <v>1302</v>
      </c>
      <c r="C61" s="850" t="s">
        <v>1344</v>
      </c>
      <c r="D61" s="851" t="s">
        <v>136</v>
      </c>
      <c r="E61" s="852">
        <v>120</v>
      </c>
      <c r="F61" s="1101">
        <v>0</v>
      </c>
      <c r="G61" s="853">
        <f t="shared" si="27"/>
        <v>0</v>
      </c>
      <c r="H61" s="853">
        <v>0</v>
      </c>
      <c r="I61" s="853">
        <f t="shared" si="21"/>
        <v>0</v>
      </c>
      <c r="J61" s="853">
        <v>789.2</v>
      </c>
      <c r="K61" s="853">
        <f t="shared" si="22"/>
        <v>94704</v>
      </c>
      <c r="L61" s="853">
        <v>15</v>
      </c>
      <c r="M61" s="853">
        <f t="shared" si="23"/>
        <v>0</v>
      </c>
      <c r="N61" s="851">
        <v>5.7400000000000003E-3</v>
      </c>
      <c r="O61" s="851">
        <f t="shared" si="24"/>
        <v>0.68879999999999997</v>
      </c>
      <c r="P61" s="851">
        <v>0</v>
      </c>
      <c r="Q61" s="851">
        <f t="shared" si="25"/>
        <v>0</v>
      </c>
      <c r="R61" s="851"/>
      <c r="S61" s="851"/>
      <c r="T61" s="854">
        <v>0.93</v>
      </c>
      <c r="U61" s="851">
        <f t="shared" si="26"/>
        <v>111.6</v>
      </c>
      <c r="V61" s="855"/>
      <c r="W61" s="855"/>
      <c r="X61" s="855"/>
      <c r="Y61" s="855"/>
      <c r="Z61" s="855"/>
      <c r="AA61" s="855"/>
      <c r="AB61" s="855"/>
      <c r="AC61" s="855"/>
      <c r="AD61" s="855"/>
      <c r="AE61" s="855" t="s">
        <v>1262</v>
      </c>
      <c r="AF61" s="855"/>
      <c r="AG61" s="855"/>
      <c r="AH61" s="855"/>
      <c r="AI61" s="855"/>
      <c r="AJ61" s="855"/>
      <c r="AK61" s="855"/>
      <c r="AL61" s="855"/>
      <c r="AM61" s="855"/>
      <c r="AN61" s="855"/>
      <c r="AO61" s="855"/>
      <c r="AP61" s="855"/>
      <c r="AQ61" s="855"/>
      <c r="AR61" s="855"/>
      <c r="AS61" s="855"/>
      <c r="AT61" s="855"/>
      <c r="AU61" s="855"/>
      <c r="AV61" s="855"/>
      <c r="AW61" s="855"/>
      <c r="AX61" s="855"/>
      <c r="AY61" s="855"/>
      <c r="AZ61" s="855"/>
      <c r="BA61" s="855"/>
      <c r="BB61" s="855"/>
      <c r="BC61" s="855"/>
      <c r="BD61" s="855"/>
      <c r="BE61" s="855"/>
      <c r="BF61" s="855"/>
      <c r="BG61" s="855"/>
      <c r="BH61" s="855"/>
    </row>
    <row r="62" spans="1:60" outlineLevel="1">
      <c r="A62" s="848">
        <v>48</v>
      </c>
      <c r="B62" s="849" t="s">
        <v>1302</v>
      </c>
      <c r="C62" s="850" t="s">
        <v>1345</v>
      </c>
      <c r="D62" s="851" t="s">
        <v>136</v>
      </c>
      <c r="E62" s="852">
        <v>12</v>
      </c>
      <c r="F62" s="1101">
        <v>0</v>
      </c>
      <c r="G62" s="853">
        <f t="shared" si="27"/>
        <v>0</v>
      </c>
      <c r="H62" s="853">
        <v>0</v>
      </c>
      <c r="I62" s="853">
        <f t="shared" si="21"/>
        <v>0</v>
      </c>
      <c r="J62" s="853">
        <v>879.2</v>
      </c>
      <c r="K62" s="853">
        <f t="shared" si="22"/>
        <v>10550.4</v>
      </c>
      <c r="L62" s="853">
        <v>15</v>
      </c>
      <c r="M62" s="853">
        <f t="shared" si="23"/>
        <v>0</v>
      </c>
      <c r="N62" s="851">
        <v>0</v>
      </c>
      <c r="O62" s="851">
        <f t="shared" si="24"/>
        <v>0</v>
      </c>
      <c r="P62" s="851">
        <v>0</v>
      </c>
      <c r="Q62" s="851">
        <f t="shared" si="25"/>
        <v>0</v>
      </c>
      <c r="R62" s="851"/>
      <c r="S62" s="851"/>
      <c r="T62" s="854">
        <v>0</v>
      </c>
      <c r="U62" s="851">
        <f t="shared" si="26"/>
        <v>0</v>
      </c>
      <c r="V62" s="855"/>
      <c r="W62" s="855"/>
      <c r="X62" s="855"/>
      <c r="Y62" s="855"/>
      <c r="Z62" s="855"/>
      <c r="AA62" s="855"/>
      <c r="AB62" s="855"/>
      <c r="AC62" s="855"/>
      <c r="AD62" s="855"/>
      <c r="AE62" s="855" t="s">
        <v>1262</v>
      </c>
      <c r="AF62" s="855"/>
      <c r="AG62" s="855"/>
      <c r="AH62" s="855"/>
      <c r="AI62" s="855"/>
      <c r="AJ62" s="855"/>
      <c r="AK62" s="855"/>
      <c r="AL62" s="855"/>
      <c r="AM62" s="855"/>
      <c r="AN62" s="855"/>
      <c r="AO62" s="855"/>
      <c r="AP62" s="855"/>
      <c r="AQ62" s="855"/>
      <c r="AR62" s="855"/>
      <c r="AS62" s="855"/>
      <c r="AT62" s="855"/>
      <c r="AU62" s="855"/>
      <c r="AV62" s="855"/>
      <c r="AW62" s="855"/>
      <c r="AX62" s="855"/>
      <c r="AY62" s="855"/>
      <c r="AZ62" s="855"/>
      <c r="BA62" s="855"/>
      <c r="BB62" s="855"/>
      <c r="BC62" s="855"/>
      <c r="BD62" s="855"/>
      <c r="BE62" s="855"/>
      <c r="BF62" s="855"/>
      <c r="BG62" s="855"/>
      <c r="BH62" s="855"/>
    </row>
    <row r="63" spans="1:60" outlineLevel="1">
      <c r="A63" s="848">
        <v>49</v>
      </c>
      <c r="B63" s="849" t="s">
        <v>1302</v>
      </c>
      <c r="C63" s="850" t="s">
        <v>1346</v>
      </c>
      <c r="D63" s="851" t="s">
        <v>136</v>
      </c>
      <c r="E63" s="852">
        <v>80</v>
      </c>
      <c r="F63" s="1101">
        <v>0</v>
      </c>
      <c r="G63" s="853">
        <f t="shared" si="27"/>
        <v>0</v>
      </c>
      <c r="H63" s="853">
        <v>514.70000000000005</v>
      </c>
      <c r="I63" s="853">
        <f t="shared" si="21"/>
        <v>41176</v>
      </c>
      <c r="J63" s="853">
        <v>345.5</v>
      </c>
      <c r="K63" s="853">
        <f t="shared" si="22"/>
        <v>27640</v>
      </c>
      <c r="L63" s="853">
        <v>15</v>
      </c>
      <c r="M63" s="853">
        <f t="shared" si="23"/>
        <v>0</v>
      </c>
      <c r="N63" s="851">
        <v>5.0400000000000002E-3</v>
      </c>
      <c r="O63" s="851">
        <f t="shared" si="24"/>
        <v>0.4032</v>
      </c>
      <c r="P63" s="851">
        <v>0</v>
      </c>
      <c r="Q63" s="851">
        <f t="shared" si="25"/>
        <v>0</v>
      </c>
      <c r="R63" s="851"/>
      <c r="S63" s="851"/>
      <c r="T63" s="854">
        <v>1.038</v>
      </c>
      <c r="U63" s="851">
        <f t="shared" si="26"/>
        <v>83.04</v>
      </c>
      <c r="V63" s="855"/>
      <c r="W63" s="855"/>
      <c r="X63" s="855"/>
      <c r="Y63" s="855"/>
      <c r="Z63" s="855"/>
      <c r="AA63" s="855"/>
      <c r="AB63" s="855"/>
      <c r="AC63" s="855"/>
      <c r="AD63" s="855"/>
      <c r="AE63" s="855" t="s">
        <v>1262</v>
      </c>
      <c r="AF63" s="855"/>
      <c r="AG63" s="855"/>
      <c r="AH63" s="855"/>
      <c r="AI63" s="855"/>
      <c r="AJ63" s="855"/>
      <c r="AK63" s="855"/>
      <c r="AL63" s="855"/>
      <c r="AM63" s="855"/>
      <c r="AN63" s="855"/>
      <c r="AO63" s="855"/>
      <c r="AP63" s="855"/>
      <c r="AQ63" s="855"/>
      <c r="AR63" s="855"/>
      <c r="AS63" s="855"/>
      <c r="AT63" s="855"/>
      <c r="AU63" s="855"/>
      <c r="AV63" s="855"/>
      <c r="AW63" s="855"/>
      <c r="AX63" s="855"/>
      <c r="AY63" s="855"/>
      <c r="AZ63" s="855"/>
      <c r="BA63" s="855"/>
      <c r="BB63" s="855"/>
      <c r="BC63" s="855"/>
      <c r="BD63" s="855"/>
      <c r="BE63" s="855"/>
      <c r="BF63" s="855"/>
      <c r="BG63" s="855"/>
      <c r="BH63" s="855"/>
    </row>
    <row r="64" spans="1:60" ht="22.5" outlineLevel="1">
      <c r="A64" s="848">
        <v>50</v>
      </c>
      <c r="B64" s="849" t="s">
        <v>1302</v>
      </c>
      <c r="C64" s="850" t="s">
        <v>1347</v>
      </c>
      <c r="D64" s="851" t="s">
        <v>136</v>
      </c>
      <c r="E64" s="852">
        <v>925</v>
      </c>
      <c r="F64" s="1101">
        <v>0</v>
      </c>
      <c r="G64" s="853">
        <f t="shared" si="27"/>
        <v>0</v>
      </c>
      <c r="H64" s="853">
        <v>0</v>
      </c>
      <c r="I64" s="853">
        <f t="shared" si="21"/>
        <v>0</v>
      </c>
      <c r="J64" s="853">
        <v>54</v>
      </c>
      <c r="K64" s="853">
        <f t="shared" si="22"/>
        <v>49950</v>
      </c>
      <c r="L64" s="853">
        <v>15</v>
      </c>
      <c r="M64" s="853">
        <f t="shared" si="23"/>
        <v>0</v>
      </c>
      <c r="N64" s="851">
        <v>0</v>
      </c>
      <c r="O64" s="851">
        <f t="shared" si="24"/>
        <v>0</v>
      </c>
      <c r="P64" s="851">
        <v>0</v>
      </c>
      <c r="Q64" s="851">
        <f t="shared" si="25"/>
        <v>0</v>
      </c>
      <c r="R64" s="851"/>
      <c r="S64" s="851"/>
      <c r="T64" s="854">
        <v>0</v>
      </c>
      <c r="U64" s="851">
        <f t="shared" si="26"/>
        <v>0</v>
      </c>
      <c r="V64" s="855"/>
      <c r="W64" s="855"/>
      <c r="X64" s="855"/>
      <c r="Y64" s="855"/>
      <c r="Z64" s="855"/>
      <c r="AA64" s="855"/>
      <c r="AB64" s="855"/>
      <c r="AC64" s="855"/>
      <c r="AD64" s="855"/>
      <c r="AE64" s="855" t="s">
        <v>1262</v>
      </c>
      <c r="AF64" s="855"/>
      <c r="AG64" s="855"/>
      <c r="AH64" s="855"/>
      <c r="AI64" s="855"/>
      <c r="AJ64" s="855"/>
      <c r="AK64" s="855"/>
      <c r="AL64" s="855"/>
      <c r="AM64" s="855"/>
      <c r="AN64" s="855"/>
      <c r="AO64" s="855"/>
      <c r="AP64" s="855"/>
      <c r="AQ64" s="855"/>
      <c r="AR64" s="855"/>
      <c r="AS64" s="855"/>
      <c r="AT64" s="855"/>
      <c r="AU64" s="855"/>
      <c r="AV64" s="855"/>
      <c r="AW64" s="855"/>
      <c r="AX64" s="855"/>
      <c r="AY64" s="855"/>
      <c r="AZ64" s="855"/>
      <c r="BA64" s="855"/>
      <c r="BB64" s="855"/>
      <c r="BC64" s="855"/>
      <c r="BD64" s="855"/>
      <c r="BE64" s="855"/>
      <c r="BF64" s="855"/>
      <c r="BG64" s="855"/>
      <c r="BH64" s="855"/>
    </row>
    <row r="65" spans="1:60" ht="22.5" outlineLevel="1">
      <c r="A65" s="848">
        <v>51</v>
      </c>
      <c r="B65" s="849" t="s">
        <v>1302</v>
      </c>
      <c r="C65" s="850" t="s">
        <v>1348</v>
      </c>
      <c r="D65" s="851" t="s">
        <v>136</v>
      </c>
      <c r="E65" s="852">
        <v>113</v>
      </c>
      <c r="F65" s="1101">
        <v>0</v>
      </c>
      <c r="G65" s="853">
        <f t="shared" si="27"/>
        <v>0</v>
      </c>
      <c r="H65" s="853">
        <v>0</v>
      </c>
      <c r="I65" s="853">
        <f t="shared" si="21"/>
        <v>0</v>
      </c>
      <c r="J65" s="853">
        <v>133</v>
      </c>
      <c r="K65" s="853">
        <f t="shared" si="22"/>
        <v>15029</v>
      </c>
      <c r="L65" s="853">
        <v>15</v>
      </c>
      <c r="M65" s="853">
        <f t="shared" si="23"/>
        <v>0</v>
      </c>
      <c r="N65" s="851">
        <v>0</v>
      </c>
      <c r="O65" s="851">
        <f t="shared" si="24"/>
        <v>0</v>
      </c>
      <c r="P65" s="851">
        <v>0</v>
      </c>
      <c r="Q65" s="851">
        <f t="shared" si="25"/>
        <v>0</v>
      </c>
      <c r="R65" s="851"/>
      <c r="S65" s="851"/>
      <c r="T65" s="854">
        <v>0</v>
      </c>
      <c r="U65" s="851">
        <f t="shared" si="26"/>
        <v>0</v>
      </c>
      <c r="V65" s="855"/>
      <c r="W65" s="855"/>
      <c r="X65" s="855"/>
      <c r="Y65" s="855"/>
      <c r="Z65" s="855"/>
      <c r="AA65" s="855"/>
      <c r="AB65" s="855"/>
      <c r="AC65" s="855"/>
      <c r="AD65" s="855"/>
      <c r="AE65" s="855" t="s">
        <v>1262</v>
      </c>
      <c r="AF65" s="855"/>
      <c r="AG65" s="855"/>
      <c r="AH65" s="855"/>
      <c r="AI65" s="855"/>
      <c r="AJ65" s="855"/>
      <c r="AK65" s="855"/>
      <c r="AL65" s="855"/>
      <c r="AM65" s="855"/>
      <c r="AN65" s="855"/>
      <c r="AO65" s="855"/>
      <c r="AP65" s="855"/>
      <c r="AQ65" s="855"/>
      <c r="AR65" s="855"/>
      <c r="AS65" s="855"/>
      <c r="AT65" s="855"/>
      <c r="AU65" s="855"/>
      <c r="AV65" s="855"/>
      <c r="AW65" s="855"/>
      <c r="AX65" s="855"/>
      <c r="AY65" s="855"/>
      <c r="AZ65" s="855"/>
      <c r="BA65" s="855"/>
      <c r="BB65" s="855"/>
      <c r="BC65" s="855"/>
      <c r="BD65" s="855"/>
      <c r="BE65" s="855"/>
      <c r="BF65" s="855"/>
      <c r="BG65" s="855"/>
      <c r="BH65" s="855"/>
    </row>
    <row r="66" spans="1:60" ht="33.75" outlineLevel="1">
      <c r="A66" s="848">
        <v>52</v>
      </c>
      <c r="B66" s="849" t="s">
        <v>1302</v>
      </c>
      <c r="C66" s="850" t="s">
        <v>1349</v>
      </c>
      <c r="D66" s="851" t="s">
        <v>136</v>
      </c>
      <c r="E66" s="852">
        <v>1112.5</v>
      </c>
      <c r="F66" s="1101">
        <v>0</v>
      </c>
      <c r="G66" s="853">
        <f t="shared" si="27"/>
        <v>0</v>
      </c>
      <c r="H66" s="853">
        <v>0</v>
      </c>
      <c r="I66" s="853">
        <f t="shared" si="21"/>
        <v>0</v>
      </c>
      <c r="J66" s="853">
        <v>133</v>
      </c>
      <c r="K66" s="853">
        <f t="shared" si="22"/>
        <v>147962.5</v>
      </c>
      <c r="L66" s="853">
        <v>15</v>
      </c>
      <c r="M66" s="853">
        <f t="shared" si="23"/>
        <v>0</v>
      </c>
      <c r="N66" s="851">
        <v>0</v>
      </c>
      <c r="O66" s="851">
        <f t="shared" si="24"/>
        <v>0</v>
      </c>
      <c r="P66" s="851">
        <v>0</v>
      </c>
      <c r="Q66" s="851">
        <f t="shared" si="25"/>
        <v>0</v>
      </c>
      <c r="R66" s="851"/>
      <c r="S66" s="851"/>
      <c r="T66" s="854">
        <v>0</v>
      </c>
      <c r="U66" s="851">
        <f t="shared" si="26"/>
        <v>0</v>
      </c>
      <c r="V66" s="855"/>
      <c r="W66" s="855"/>
      <c r="X66" s="855"/>
      <c r="Y66" s="855"/>
      <c r="Z66" s="855"/>
      <c r="AA66" s="855"/>
      <c r="AB66" s="855"/>
      <c r="AC66" s="855"/>
      <c r="AD66" s="855"/>
      <c r="AE66" s="855" t="s">
        <v>1262</v>
      </c>
      <c r="AF66" s="855"/>
      <c r="AG66" s="855"/>
      <c r="AH66" s="855"/>
      <c r="AI66" s="855"/>
      <c r="AJ66" s="855"/>
      <c r="AK66" s="855"/>
      <c r="AL66" s="855"/>
      <c r="AM66" s="855"/>
      <c r="AN66" s="855"/>
      <c r="AO66" s="855"/>
      <c r="AP66" s="855"/>
      <c r="AQ66" s="855"/>
      <c r="AR66" s="855"/>
      <c r="AS66" s="855"/>
      <c r="AT66" s="855"/>
      <c r="AU66" s="855"/>
      <c r="AV66" s="855"/>
      <c r="AW66" s="855"/>
      <c r="AX66" s="855"/>
      <c r="AY66" s="855"/>
      <c r="AZ66" s="855"/>
      <c r="BA66" s="855"/>
      <c r="BB66" s="855"/>
      <c r="BC66" s="855"/>
      <c r="BD66" s="855"/>
      <c r="BE66" s="855"/>
      <c r="BF66" s="855"/>
      <c r="BG66" s="855"/>
      <c r="BH66" s="855"/>
    </row>
    <row r="67" spans="1:60" ht="33.75" outlineLevel="1">
      <c r="A67" s="848">
        <v>53</v>
      </c>
      <c r="B67" s="849" t="s">
        <v>1302</v>
      </c>
      <c r="C67" s="850" t="s">
        <v>1350</v>
      </c>
      <c r="D67" s="851" t="s">
        <v>136</v>
      </c>
      <c r="E67" s="852">
        <v>132</v>
      </c>
      <c r="F67" s="1101">
        <v>0</v>
      </c>
      <c r="G67" s="853">
        <f t="shared" si="27"/>
        <v>0</v>
      </c>
      <c r="H67" s="853">
        <v>0</v>
      </c>
      <c r="I67" s="853">
        <f t="shared" si="21"/>
        <v>0</v>
      </c>
      <c r="J67" s="853">
        <v>149</v>
      </c>
      <c r="K67" s="853">
        <f t="shared" si="22"/>
        <v>19668</v>
      </c>
      <c r="L67" s="853">
        <v>15</v>
      </c>
      <c r="M67" s="853">
        <f t="shared" si="23"/>
        <v>0</v>
      </c>
      <c r="N67" s="851">
        <v>0</v>
      </c>
      <c r="O67" s="851">
        <f t="shared" si="24"/>
        <v>0</v>
      </c>
      <c r="P67" s="851">
        <v>0</v>
      </c>
      <c r="Q67" s="851">
        <f t="shared" si="25"/>
        <v>0</v>
      </c>
      <c r="R67" s="851"/>
      <c r="S67" s="851"/>
      <c r="T67" s="854">
        <v>0</v>
      </c>
      <c r="U67" s="851">
        <f t="shared" si="26"/>
        <v>0</v>
      </c>
      <c r="V67" s="855"/>
      <c r="W67" s="855"/>
      <c r="X67" s="855"/>
      <c r="Y67" s="855"/>
      <c r="Z67" s="855"/>
      <c r="AA67" s="855"/>
      <c r="AB67" s="855"/>
      <c r="AC67" s="855"/>
      <c r="AD67" s="855"/>
      <c r="AE67" s="855" t="s">
        <v>1262</v>
      </c>
      <c r="AF67" s="855"/>
      <c r="AG67" s="855"/>
      <c r="AH67" s="855"/>
      <c r="AI67" s="855"/>
      <c r="AJ67" s="855"/>
      <c r="AK67" s="855"/>
      <c r="AL67" s="855"/>
      <c r="AM67" s="855"/>
      <c r="AN67" s="855"/>
      <c r="AO67" s="855"/>
      <c r="AP67" s="855"/>
      <c r="AQ67" s="855"/>
      <c r="AR67" s="855"/>
      <c r="AS67" s="855"/>
      <c r="AT67" s="855"/>
      <c r="AU67" s="855"/>
      <c r="AV67" s="855"/>
      <c r="AW67" s="855"/>
      <c r="AX67" s="855"/>
      <c r="AY67" s="855"/>
      <c r="AZ67" s="855"/>
      <c r="BA67" s="855"/>
      <c r="BB67" s="855"/>
      <c r="BC67" s="855"/>
      <c r="BD67" s="855"/>
      <c r="BE67" s="855"/>
      <c r="BF67" s="855"/>
      <c r="BG67" s="855"/>
      <c r="BH67" s="855"/>
    </row>
    <row r="68" spans="1:60" ht="33.75" outlineLevel="1">
      <c r="A68" s="848">
        <v>54</v>
      </c>
      <c r="B68" s="849" t="s">
        <v>1302</v>
      </c>
      <c r="C68" s="850" t="s">
        <v>1351</v>
      </c>
      <c r="D68" s="851" t="s">
        <v>136</v>
      </c>
      <c r="E68" s="852">
        <v>42</v>
      </c>
      <c r="F68" s="1101">
        <v>0</v>
      </c>
      <c r="G68" s="853">
        <f t="shared" si="27"/>
        <v>0</v>
      </c>
      <c r="H68" s="853">
        <v>0</v>
      </c>
      <c r="I68" s="853">
        <f t="shared" si="21"/>
        <v>0</v>
      </c>
      <c r="J68" s="853">
        <v>186</v>
      </c>
      <c r="K68" s="853">
        <f t="shared" si="22"/>
        <v>7812</v>
      </c>
      <c r="L68" s="853">
        <v>15</v>
      </c>
      <c r="M68" s="853">
        <f t="shared" si="23"/>
        <v>0</v>
      </c>
      <c r="N68" s="851">
        <v>0</v>
      </c>
      <c r="O68" s="851">
        <f t="shared" si="24"/>
        <v>0</v>
      </c>
      <c r="P68" s="851">
        <v>0</v>
      </c>
      <c r="Q68" s="851">
        <f t="shared" si="25"/>
        <v>0</v>
      </c>
      <c r="R68" s="851"/>
      <c r="S68" s="851"/>
      <c r="T68" s="854">
        <v>0</v>
      </c>
      <c r="U68" s="851">
        <f t="shared" si="26"/>
        <v>0</v>
      </c>
      <c r="V68" s="855"/>
      <c r="W68" s="855"/>
      <c r="X68" s="855"/>
      <c r="Y68" s="855"/>
      <c r="Z68" s="855"/>
      <c r="AA68" s="855"/>
      <c r="AB68" s="855"/>
      <c r="AC68" s="855"/>
      <c r="AD68" s="855"/>
      <c r="AE68" s="855" t="s">
        <v>1262</v>
      </c>
      <c r="AF68" s="855"/>
      <c r="AG68" s="855"/>
      <c r="AH68" s="855"/>
      <c r="AI68" s="855"/>
      <c r="AJ68" s="855"/>
      <c r="AK68" s="855"/>
      <c r="AL68" s="855"/>
      <c r="AM68" s="855"/>
      <c r="AN68" s="855"/>
      <c r="AO68" s="855"/>
      <c r="AP68" s="855"/>
      <c r="AQ68" s="855"/>
      <c r="AR68" s="855"/>
      <c r="AS68" s="855"/>
      <c r="AT68" s="855"/>
      <c r="AU68" s="855"/>
      <c r="AV68" s="855"/>
      <c r="AW68" s="855"/>
      <c r="AX68" s="855"/>
      <c r="AY68" s="855"/>
      <c r="AZ68" s="855"/>
      <c r="BA68" s="855"/>
      <c r="BB68" s="855"/>
      <c r="BC68" s="855"/>
      <c r="BD68" s="855"/>
      <c r="BE68" s="855"/>
      <c r="BF68" s="855"/>
      <c r="BG68" s="855"/>
      <c r="BH68" s="855"/>
    </row>
    <row r="69" spans="1:60" ht="33.75" outlineLevel="1">
      <c r="A69" s="848">
        <v>55</v>
      </c>
      <c r="B69" s="849" t="s">
        <v>1302</v>
      </c>
      <c r="C69" s="850" t="s">
        <v>1352</v>
      </c>
      <c r="D69" s="851" t="s">
        <v>136</v>
      </c>
      <c r="E69" s="852">
        <v>24</v>
      </c>
      <c r="F69" s="1101">
        <v>0</v>
      </c>
      <c r="G69" s="853">
        <f t="shared" si="27"/>
        <v>0</v>
      </c>
      <c r="H69" s="853">
        <v>0</v>
      </c>
      <c r="I69" s="853">
        <f t="shared" si="21"/>
        <v>0</v>
      </c>
      <c r="J69" s="853">
        <v>226</v>
      </c>
      <c r="K69" s="853">
        <f t="shared" si="22"/>
        <v>5424</v>
      </c>
      <c r="L69" s="853">
        <v>15</v>
      </c>
      <c r="M69" s="853">
        <f t="shared" si="23"/>
        <v>0</v>
      </c>
      <c r="N69" s="851">
        <v>0</v>
      </c>
      <c r="O69" s="851">
        <f t="shared" si="24"/>
        <v>0</v>
      </c>
      <c r="P69" s="851">
        <v>0</v>
      </c>
      <c r="Q69" s="851">
        <f t="shared" si="25"/>
        <v>0</v>
      </c>
      <c r="R69" s="851"/>
      <c r="S69" s="851"/>
      <c r="T69" s="854">
        <v>0</v>
      </c>
      <c r="U69" s="851">
        <f t="shared" si="26"/>
        <v>0</v>
      </c>
      <c r="V69" s="855"/>
      <c r="W69" s="855"/>
      <c r="X69" s="855"/>
      <c r="Y69" s="855"/>
      <c r="Z69" s="855"/>
      <c r="AA69" s="855"/>
      <c r="AB69" s="855"/>
      <c r="AC69" s="855"/>
      <c r="AD69" s="855"/>
      <c r="AE69" s="855" t="s">
        <v>1262</v>
      </c>
      <c r="AF69" s="855"/>
      <c r="AG69" s="855"/>
      <c r="AH69" s="855"/>
      <c r="AI69" s="855"/>
      <c r="AJ69" s="855"/>
      <c r="AK69" s="855"/>
      <c r="AL69" s="855"/>
      <c r="AM69" s="855"/>
      <c r="AN69" s="855"/>
      <c r="AO69" s="855"/>
      <c r="AP69" s="855"/>
      <c r="AQ69" s="855"/>
      <c r="AR69" s="855"/>
      <c r="AS69" s="855"/>
      <c r="AT69" s="855"/>
      <c r="AU69" s="855"/>
      <c r="AV69" s="855"/>
      <c r="AW69" s="855"/>
      <c r="AX69" s="855"/>
      <c r="AY69" s="855"/>
      <c r="AZ69" s="855"/>
      <c r="BA69" s="855"/>
      <c r="BB69" s="855"/>
      <c r="BC69" s="855"/>
      <c r="BD69" s="855"/>
      <c r="BE69" s="855"/>
      <c r="BF69" s="855"/>
      <c r="BG69" s="855"/>
      <c r="BH69" s="855"/>
    </row>
    <row r="70" spans="1:60" ht="33.75" outlineLevel="1">
      <c r="A70" s="848">
        <v>56</v>
      </c>
      <c r="B70" s="849" t="s">
        <v>1302</v>
      </c>
      <c r="C70" s="850" t="s">
        <v>1353</v>
      </c>
      <c r="D70" s="851" t="s">
        <v>136</v>
      </c>
      <c r="E70" s="852">
        <v>148</v>
      </c>
      <c r="F70" s="1101">
        <v>0</v>
      </c>
      <c r="G70" s="853">
        <f t="shared" si="27"/>
        <v>0</v>
      </c>
      <c r="H70" s="853">
        <v>0</v>
      </c>
      <c r="I70" s="853">
        <f t="shared" si="21"/>
        <v>0</v>
      </c>
      <c r="J70" s="853">
        <v>244</v>
      </c>
      <c r="K70" s="853">
        <f t="shared" si="22"/>
        <v>36112</v>
      </c>
      <c r="L70" s="853">
        <v>15</v>
      </c>
      <c r="M70" s="853">
        <f t="shared" si="23"/>
        <v>0</v>
      </c>
      <c r="N70" s="851">
        <v>0</v>
      </c>
      <c r="O70" s="851">
        <f t="shared" si="24"/>
        <v>0</v>
      </c>
      <c r="P70" s="851">
        <v>0</v>
      </c>
      <c r="Q70" s="851">
        <f t="shared" si="25"/>
        <v>0</v>
      </c>
      <c r="R70" s="851"/>
      <c r="S70" s="851"/>
      <c r="T70" s="854">
        <v>0</v>
      </c>
      <c r="U70" s="851">
        <f t="shared" si="26"/>
        <v>0</v>
      </c>
      <c r="V70" s="855"/>
      <c r="W70" s="855"/>
      <c r="X70" s="855"/>
      <c r="Y70" s="855"/>
      <c r="Z70" s="855"/>
      <c r="AA70" s="855"/>
      <c r="AB70" s="855"/>
      <c r="AC70" s="855"/>
      <c r="AD70" s="855"/>
      <c r="AE70" s="855" t="s">
        <v>1262</v>
      </c>
      <c r="AF70" s="855"/>
      <c r="AG70" s="855"/>
      <c r="AH70" s="855"/>
      <c r="AI70" s="855"/>
      <c r="AJ70" s="855"/>
      <c r="AK70" s="855"/>
      <c r="AL70" s="855"/>
      <c r="AM70" s="855"/>
      <c r="AN70" s="855"/>
      <c r="AO70" s="855"/>
      <c r="AP70" s="855"/>
      <c r="AQ70" s="855"/>
      <c r="AR70" s="855"/>
      <c r="AS70" s="855"/>
      <c r="AT70" s="855"/>
      <c r="AU70" s="855"/>
      <c r="AV70" s="855"/>
      <c r="AW70" s="855"/>
      <c r="AX70" s="855"/>
      <c r="AY70" s="855"/>
      <c r="AZ70" s="855"/>
      <c r="BA70" s="855"/>
      <c r="BB70" s="855"/>
      <c r="BC70" s="855"/>
      <c r="BD70" s="855"/>
      <c r="BE70" s="855"/>
      <c r="BF70" s="855"/>
      <c r="BG70" s="855"/>
      <c r="BH70" s="855"/>
    </row>
    <row r="71" spans="1:60" ht="33.75" outlineLevel="1">
      <c r="A71" s="848">
        <v>57</v>
      </c>
      <c r="B71" s="849" t="s">
        <v>1302</v>
      </c>
      <c r="C71" s="850" t="s">
        <v>1354</v>
      </c>
      <c r="D71" s="851" t="s">
        <v>136</v>
      </c>
      <c r="E71" s="852">
        <v>56</v>
      </c>
      <c r="F71" s="1101">
        <v>0</v>
      </c>
      <c r="G71" s="853">
        <f t="shared" si="27"/>
        <v>0</v>
      </c>
      <c r="H71" s="853">
        <v>0</v>
      </c>
      <c r="I71" s="853">
        <f t="shared" si="21"/>
        <v>0</v>
      </c>
      <c r="J71" s="853">
        <v>302.10000000000002</v>
      </c>
      <c r="K71" s="853">
        <f t="shared" si="22"/>
        <v>16917.599999999999</v>
      </c>
      <c r="L71" s="853">
        <v>15</v>
      </c>
      <c r="M71" s="853">
        <f t="shared" si="23"/>
        <v>0</v>
      </c>
      <c r="N71" s="851">
        <v>0</v>
      </c>
      <c r="O71" s="851">
        <f t="shared" si="24"/>
        <v>0</v>
      </c>
      <c r="P71" s="851">
        <v>0</v>
      </c>
      <c r="Q71" s="851">
        <f t="shared" si="25"/>
        <v>0</v>
      </c>
      <c r="R71" s="851"/>
      <c r="S71" s="851"/>
      <c r="T71" s="854">
        <v>0</v>
      </c>
      <c r="U71" s="851">
        <f t="shared" si="26"/>
        <v>0</v>
      </c>
      <c r="V71" s="855"/>
      <c r="W71" s="855"/>
      <c r="X71" s="855"/>
      <c r="Y71" s="855"/>
      <c r="Z71" s="855"/>
      <c r="AA71" s="855"/>
      <c r="AB71" s="855"/>
      <c r="AC71" s="855"/>
      <c r="AD71" s="855"/>
      <c r="AE71" s="855" t="s">
        <v>1262</v>
      </c>
      <c r="AF71" s="855"/>
      <c r="AG71" s="855"/>
      <c r="AH71" s="855"/>
      <c r="AI71" s="855"/>
      <c r="AJ71" s="855"/>
      <c r="AK71" s="855"/>
      <c r="AL71" s="855"/>
      <c r="AM71" s="855"/>
      <c r="AN71" s="855"/>
      <c r="AO71" s="855"/>
      <c r="AP71" s="855"/>
      <c r="AQ71" s="855"/>
      <c r="AR71" s="855"/>
      <c r="AS71" s="855"/>
      <c r="AT71" s="855"/>
      <c r="AU71" s="855"/>
      <c r="AV71" s="855"/>
      <c r="AW71" s="855"/>
      <c r="AX71" s="855"/>
      <c r="AY71" s="855"/>
      <c r="AZ71" s="855"/>
      <c r="BA71" s="855"/>
      <c r="BB71" s="855"/>
      <c r="BC71" s="855"/>
      <c r="BD71" s="855"/>
      <c r="BE71" s="855"/>
      <c r="BF71" s="855"/>
      <c r="BG71" s="855"/>
      <c r="BH71" s="855"/>
    </row>
    <row r="72" spans="1:60" ht="33.75" outlineLevel="1">
      <c r="A72" s="848">
        <v>58</v>
      </c>
      <c r="B72" s="849" t="s">
        <v>1302</v>
      </c>
      <c r="C72" s="850" t="s">
        <v>1355</v>
      </c>
      <c r="D72" s="851" t="s">
        <v>136</v>
      </c>
      <c r="E72" s="852">
        <v>4</v>
      </c>
      <c r="F72" s="1101">
        <v>0</v>
      </c>
      <c r="G72" s="853">
        <f t="shared" si="27"/>
        <v>0</v>
      </c>
      <c r="H72" s="853">
        <v>0</v>
      </c>
      <c r="I72" s="853">
        <f t="shared" si="21"/>
        <v>0</v>
      </c>
      <c r="J72" s="853">
        <v>356.1</v>
      </c>
      <c r="K72" s="853">
        <f t="shared" si="22"/>
        <v>1424.4</v>
      </c>
      <c r="L72" s="853">
        <v>15</v>
      </c>
      <c r="M72" s="853">
        <f t="shared" si="23"/>
        <v>0</v>
      </c>
      <c r="N72" s="851">
        <v>0</v>
      </c>
      <c r="O72" s="851">
        <f t="shared" si="24"/>
        <v>0</v>
      </c>
      <c r="P72" s="851">
        <v>0</v>
      </c>
      <c r="Q72" s="851">
        <f t="shared" si="25"/>
        <v>0</v>
      </c>
      <c r="R72" s="851"/>
      <c r="S72" s="851"/>
      <c r="T72" s="854">
        <v>0</v>
      </c>
      <c r="U72" s="851">
        <f t="shared" si="26"/>
        <v>0</v>
      </c>
      <c r="V72" s="855"/>
      <c r="W72" s="855"/>
      <c r="X72" s="855"/>
      <c r="Y72" s="855"/>
      <c r="Z72" s="855"/>
      <c r="AA72" s="855"/>
      <c r="AB72" s="855"/>
      <c r="AC72" s="855"/>
      <c r="AD72" s="855"/>
      <c r="AE72" s="855" t="s">
        <v>1262</v>
      </c>
      <c r="AF72" s="855"/>
      <c r="AG72" s="855"/>
      <c r="AH72" s="855"/>
      <c r="AI72" s="855"/>
      <c r="AJ72" s="855"/>
      <c r="AK72" s="855"/>
      <c r="AL72" s="855"/>
      <c r="AM72" s="855"/>
      <c r="AN72" s="855"/>
      <c r="AO72" s="855"/>
      <c r="AP72" s="855"/>
      <c r="AQ72" s="855"/>
      <c r="AR72" s="855"/>
      <c r="AS72" s="855"/>
      <c r="AT72" s="855"/>
      <c r="AU72" s="855"/>
      <c r="AV72" s="855"/>
      <c r="AW72" s="855"/>
      <c r="AX72" s="855"/>
      <c r="AY72" s="855"/>
      <c r="AZ72" s="855"/>
      <c r="BA72" s="855"/>
      <c r="BB72" s="855"/>
      <c r="BC72" s="855"/>
      <c r="BD72" s="855"/>
      <c r="BE72" s="855"/>
      <c r="BF72" s="855"/>
      <c r="BG72" s="855"/>
      <c r="BH72" s="855"/>
    </row>
    <row r="73" spans="1:60" ht="33.75" outlineLevel="1">
      <c r="A73" s="848">
        <v>59</v>
      </c>
      <c r="B73" s="849" t="s">
        <v>1302</v>
      </c>
      <c r="C73" s="850" t="s">
        <v>1356</v>
      </c>
      <c r="D73" s="851" t="s">
        <v>136</v>
      </c>
      <c r="E73" s="852">
        <v>12</v>
      </c>
      <c r="F73" s="1101">
        <v>0</v>
      </c>
      <c r="G73" s="853">
        <f t="shared" si="27"/>
        <v>0</v>
      </c>
      <c r="H73" s="853">
        <v>0</v>
      </c>
      <c r="I73" s="853">
        <f t="shared" si="21"/>
        <v>0</v>
      </c>
      <c r="J73" s="853">
        <v>310.10000000000002</v>
      </c>
      <c r="K73" s="853">
        <f t="shared" si="22"/>
        <v>3721.2</v>
      </c>
      <c r="L73" s="853">
        <v>15</v>
      </c>
      <c r="M73" s="853">
        <f t="shared" si="23"/>
        <v>0</v>
      </c>
      <c r="N73" s="851">
        <v>0</v>
      </c>
      <c r="O73" s="851">
        <f t="shared" si="24"/>
        <v>0</v>
      </c>
      <c r="P73" s="851">
        <v>0</v>
      </c>
      <c r="Q73" s="851">
        <f t="shared" si="25"/>
        <v>0</v>
      </c>
      <c r="R73" s="851"/>
      <c r="S73" s="851"/>
      <c r="T73" s="854">
        <v>0</v>
      </c>
      <c r="U73" s="851">
        <f t="shared" si="26"/>
        <v>0</v>
      </c>
      <c r="V73" s="855"/>
      <c r="W73" s="855"/>
      <c r="X73" s="855"/>
      <c r="Y73" s="855"/>
      <c r="Z73" s="855"/>
      <c r="AA73" s="855"/>
      <c r="AB73" s="855"/>
      <c r="AC73" s="855"/>
      <c r="AD73" s="855"/>
      <c r="AE73" s="855" t="s">
        <v>1262</v>
      </c>
      <c r="AF73" s="855"/>
      <c r="AG73" s="855"/>
      <c r="AH73" s="855"/>
      <c r="AI73" s="855"/>
      <c r="AJ73" s="855"/>
      <c r="AK73" s="855"/>
      <c r="AL73" s="855"/>
      <c r="AM73" s="855"/>
      <c r="AN73" s="855"/>
      <c r="AO73" s="855"/>
      <c r="AP73" s="855"/>
      <c r="AQ73" s="855"/>
      <c r="AR73" s="855"/>
      <c r="AS73" s="855"/>
      <c r="AT73" s="855"/>
      <c r="AU73" s="855"/>
      <c r="AV73" s="855"/>
      <c r="AW73" s="855"/>
      <c r="AX73" s="855"/>
      <c r="AY73" s="855"/>
      <c r="AZ73" s="855"/>
      <c r="BA73" s="855"/>
      <c r="BB73" s="855"/>
      <c r="BC73" s="855"/>
      <c r="BD73" s="855"/>
      <c r="BE73" s="855"/>
      <c r="BF73" s="855"/>
      <c r="BG73" s="855"/>
      <c r="BH73" s="855"/>
    </row>
    <row r="74" spans="1:60" ht="33.75" outlineLevel="1">
      <c r="A74" s="848">
        <v>60</v>
      </c>
      <c r="B74" s="849" t="s">
        <v>1302</v>
      </c>
      <c r="C74" s="850" t="s">
        <v>1357</v>
      </c>
      <c r="D74" s="851" t="s">
        <v>136</v>
      </c>
      <c r="E74" s="852">
        <v>80</v>
      </c>
      <c r="F74" s="1101">
        <v>0</v>
      </c>
      <c r="G74" s="853">
        <f t="shared" si="27"/>
        <v>0</v>
      </c>
      <c r="H74" s="853">
        <v>0</v>
      </c>
      <c r="I74" s="853">
        <f t="shared" si="21"/>
        <v>0</v>
      </c>
      <c r="J74" s="853">
        <v>420.1</v>
      </c>
      <c r="K74" s="853">
        <f t="shared" si="22"/>
        <v>33608</v>
      </c>
      <c r="L74" s="853">
        <v>15</v>
      </c>
      <c r="M74" s="853">
        <f t="shared" si="23"/>
        <v>0</v>
      </c>
      <c r="N74" s="851">
        <v>0</v>
      </c>
      <c r="O74" s="851">
        <f t="shared" si="24"/>
        <v>0</v>
      </c>
      <c r="P74" s="851">
        <v>0</v>
      </c>
      <c r="Q74" s="851">
        <f t="shared" si="25"/>
        <v>0</v>
      </c>
      <c r="R74" s="851"/>
      <c r="S74" s="851"/>
      <c r="T74" s="854">
        <v>0</v>
      </c>
      <c r="U74" s="851">
        <f t="shared" si="26"/>
        <v>0</v>
      </c>
      <c r="V74" s="855"/>
      <c r="W74" s="855"/>
      <c r="X74" s="855"/>
      <c r="Y74" s="855"/>
      <c r="Z74" s="855"/>
      <c r="AA74" s="855"/>
      <c r="AB74" s="855"/>
      <c r="AC74" s="855"/>
      <c r="AD74" s="855"/>
      <c r="AE74" s="855" t="s">
        <v>1262</v>
      </c>
      <c r="AF74" s="855"/>
      <c r="AG74" s="855"/>
      <c r="AH74" s="855"/>
      <c r="AI74" s="855"/>
      <c r="AJ74" s="855"/>
      <c r="AK74" s="855"/>
      <c r="AL74" s="855"/>
      <c r="AM74" s="855"/>
      <c r="AN74" s="855"/>
      <c r="AO74" s="855"/>
      <c r="AP74" s="855"/>
      <c r="AQ74" s="855"/>
      <c r="AR74" s="855"/>
      <c r="AS74" s="855"/>
      <c r="AT74" s="855"/>
      <c r="AU74" s="855"/>
      <c r="AV74" s="855"/>
      <c r="AW74" s="855"/>
      <c r="AX74" s="855"/>
      <c r="AY74" s="855"/>
      <c r="AZ74" s="855"/>
      <c r="BA74" s="855"/>
      <c r="BB74" s="855"/>
      <c r="BC74" s="855"/>
      <c r="BD74" s="855"/>
      <c r="BE74" s="855"/>
      <c r="BF74" s="855"/>
      <c r="BG74" s="855"/>
      <c r="BH74" s="855"/>
    </row>
    <row r="75" spans="1:60" outlineLevel="1">
      <c r="A75" s="848">
        <v>61</v>
      </c>
      <c r="B75" s="849" t="s">
        <v>1358</v>
      </c>
      <c r="C75" s="850" t="s">
        <v>1359</v>
      </c>
      <c r="D75" s="851" t="s">
        <v>136</v>
      </c>
      <c r="E75" s="852">
        <v>22</v>
      </c>
      <c r="F75" s="1101">
        <v>0</v>
      </c>
      <c r="G75" s="853">
        <f t="shared" si="27"/>
        <v>0</v>
      </c>
      <c r="H75" s="853">
        <v>137</v>
      </c>
      <c r="I75" s="853">
        <f t="shared" si="21"/>
        <v>3014</v>
      </c>
      <c r="J75" s="853">
        <v>273.10000000000002</v>
      </c>
      <c r="K75" s="853">
        <f t="shared" si="22"/>
        <v>6008.2</v>
      </c>
      <c r="L75" s="853">
        <v>15</v>
      </c>
      <c r="M75" s="853">
        <f t="shared" si="23"/>
        <v>0</v>
      </c>
      <c r="N75" s="851">
        <v>1.5879999999999998E-2</v>
      </c>
      <c r="O75" s="851">
        <f t="shared" si="24"/>
        <v>0.34936</v>
      </c>
      <c r="P75" s="851">
        <v>0</v>
      </c>
      <c r="Q75" s="851">
        <f t="shared" si="25"/>
        <v>0</v>
      </c>
      <c r="R75" s="851"/>
      <c r="S75" s="851"/>
      <c r="T75" s="854">
        <v>0.9</v>
      </c>
      <c r="U75" s="851">
        <f t="shared" si="26"/>
        <v>19.8</v>
      </c>
      <c r="V75" s="855"/>
      <c r="W75" s="855"/>
      <c r="X75" s="855"/>
      <c r="Y75" s="855"/>
      <c r="Z75" s="855"/>
      <c r="AA75" s="855"/>
      <c r="AB75" s="855"/>
      <c r="AC75" s="855"/>
      <c r="AD75" s="855"/>
      <c r="AE75" s="855" t="s">
        <v>1262</v>
      </c>
      <c r="AF75" s="855"/>
      <c r="AG75" s="855"/>
      <c r="AH75" s="855"/>
      <c r="AI75" s="855"/>
      <c r="AJ75" s="855"/>
      <c r="AK75" s="855"/>
      <c r="AL75" s="855"/>
      <c r="AM75" s="855"/>
      <c r="AN75" s="855"/>
      <c r="AO75" s="855"/>
      <c r="AP75" s="855"/>
      <c r="AQ75" s="855"/>
      <c r="AR75" s="855"/>
      <c r="AS75" s="855"/>
      <c r="AT75" s="855"/>
      <c r="AU75" s="855"/>
      <c r="AV75" s="855"/>
      <c r="AW75" s="855"/>
      <c r="AX75" s="855"/>
      <c r="AY75" s="855"/>
      <c r="AZ75" s="855"/>
      <c r="BA75" s="855"/>
      <c r="BB75" s="855"/>
      <c r="BC75" s="855"/>
      <c r="BD75" s="855"/>
      <c r="BE75" s="855"/>
      <c r="BF75" s="855"/>
      <c r="BG75" s="855"/>
      <c r="BH75" s="855"/>
    </row>
    <row r="76" spans="1:60" outlineLevel="1">
      <c r="A76" s="848">
        <v>62</v>
      </c>
      <c r="B76" s="849" t="s">
        <v>1360</v>
      </c>
      <c r="C76" s="850" t="s">
        <v>1361</v>
      </c>
      <c r="D76" s="851" t="s">
        <v>136</v>
      </c>
      <c r="E76" s="852">
        <v>150</v>
      </c>
      <c r="F76" s="1101">
        <v>0</v>
      </c>
      <c r="G76" s="853">
        <f t="shared" si="27"/>
        <v>0</v>
      </c>
      <c r="H76" s="853">
        <v>313.10000000000002</v>
      </c>
      <c r="I76" s="853">
        <f t="shared" si="21"/>
        <v>46965</v>
      </c>
      <c r="J76" s="853">
        <v>268</v>
      </c>
      <c r="K76" s="853">
        <f t="shared" si="22"/>
        <v>40200</v>
      </c>
      <c r="L76" s="853">
        <v>15</v>
      </c>
      <c r="M76" s="853">
        <f t="shared" si="23"/>
        <v>0</v>
      </c>
      <c r="N76" s="851">
        <v>1.387E-2</v>
      </c>
      <c r="O76" s="851">
        <f t="shared" si="24"/>
        <v>2.0804999999999998</v>
      </c>
      <c r="P76" s="851">
        <v>0</v>
      </c>
      <c r="Q76" s="851">
        <f t="shared" si="25"/>
        <v>0</v>
      </c>
      <c r="R76" s="851"/>
      <c r="S76" s="851"/>
      <c r="T76" s="854">
        <v>0.82899999999999996</v>
      </c>
      <c r="U76" s="851">
        <f t="shared" si="26"/>
        <v>124.35</v>
      </c>
      <c r="V76" s="855"/>
      <c r="W76" s="855"/>
      <c r="X76" s="855"/>
      <c r="Y76" s="855"/>
      <c r="Z76" s="855"/>
      <c r="AA76" s="855"/>
      <c r="AB76" s="855"/>
      <c r="AC76" s="855"/>
      <c r="AD76" s="855"/>
      <c r="AE76" s="855" t="s">
        <v>1262</v>
      </c>
      <c r="AF76" s="855"/>
      <c r="AG76" s="855"/>
      <c r="AH76" s="855"/>
      <c r="AI76" s="855"/>
      <c r="AJ76" s="855"/>
      <c r="AK76" s="855"/>
      <c r="AL76" s="855"/>
      <c r="AM76" s="855"/>
      <c r="AN76" s="855"/>
      <c r="AO76" s="855"/>
      <c r="AP76" s="855"/>
      <c r="AQ76" s="855"/>
      <c r="AR76" s="855"/>
      <c r="AS76" s="855"/>
      <c r="AT76" s="855"/>
      <c r="AU76" s="855"/>
      <c r="AV76" s="855"/>
      <c r="AW76" s="855"/>
      <c r="AX76" s="855"/>
      <c r="AY76" s="855"/>
      <c r="AZ76" s="855"/>
      <c r="BA76" s="855"/>
      <c r="BB76" s="855"/>
      <c r="BC76" s="855"/>
      <c r="BD76" s="855"/>
      <c r="BE76" s="855"/>
      <c r="BF76" s="855"/>
      <c r="BG76" s="855"/>
      <c r="BH76" s="855"/>
    </row>
    <row r="77" spans="1:60" outlineLevel="1">
      <c r="A77" s="848">
        <v>63</v>
      </c>
      <c r="B77" s="849" t="s">
        <v>1362</v>
      </c>
      <c r="C77" s="850" t="s">
        <v>1363</v>
      </c>
      <c r="D77" s="851" t="s">
        <v>136</v>
      </c>
      <c r="E77" s="852">
        <v>35</v>
      </c>
      <c r="F77" s="1101">
        <v>0</v>
      </c>
      <c r="G77" s="853">
        <f t="shared" si="27"/>
        <v>0</v>
      </c>
      <c r="H77" s="853">
        <v>505.3</v>
      </c>
      <c r="I77" s="853">
        <f t="shared" si="21"/>
        <v>17685.5</v>
      </c>
      <c r="J77" s="853">
        <v>333.90000000000003</v>
      </c>
      <c r="K77" s="853">
        <f t="shared" si="22"/>
        <v>11686.5</v>
      </c>
      <c r="L77" s="853">
        <v>15</v>
      </c>
      <c r="M77" s="853">
        <f t="shared" si="23"/>
        <v>0</v>
      </c>
      <c r="N77" s="851">
        <v>1.7930000000000001E-2</v>
      </c>
      <c r="O77" s="851">
        <f t="shared" si="24"/>
        <v>0.62755000000000005</v>
      </c>
      <c r="P77" s="851">
        <v>0</v>
      </c>
      <c r="Q77" s="851">
        <f t="shared" si="25"/>
        <v>0</v>
      </c>
      <c r="R77" s="851"/>
      <c r="S77" s="851"/>
      <c r="T77" s="854">
        <v>1.0169999999999999</v>
      </c>
      <c r="U77" s="851">
        <f t="shared" si="26"/>
        <v>35.6</v>
      </c>
      <c r="V77" s="855"/>
      <c r="W77" s="855"/>
      <c r="X77" s="855"/>
      <c r="Y77" s="855"/>
      <c r="Z77" s="855"/>
      <c r="AA77" s="855"/>
      <c r="AB77" s="855"/>
      <c r="AC77" s="855"/>
      <c r="AD77" s="855"/>
      <c r="AE77" s="855" t="s">
        <v>1262</v>
      </c>
      <c r="AF77" s="855"/>
      <c r="AG77" s="855"/>
      <c r="AH77" s="855"/>
      <c r="AI77" s="855"/>
      <c r="AJ77" s="855"/>
      <c r="AK77" s="855"/>
      <c r="AL77" s="855"/>
      <c r="AM77" s="855"/>
      <c r="AN77" s="855"/>
      <c r="AO77" s="855"/>
      <c r="AP77" s="855"/>
      <c r="AQ77" s="855"/>
      <c r="AR77" s="855"/>
      <c r="AS77" s="855"/>
      <c r="AT77" s="855"/>
      <c r="AU77" s="855"/>
      <c r="AV77" s="855"/>
      <c r="AW77" s="855"/>
      <c r="AX77" s="855"/>
      <c r="AY77" s="855"/>
      <c r="AZ77" s="855"/>
      <c r="BA77" s="855"/>
      <c r="BB77" s="855"/>
      <c r="BC77" s="855"/>
      <c r="BD77" s="855"/>
      <c r="BE77" s="855"/>
      <c r="BF77" s="855"/>
      <c r="BG77" s="855"/>
      <c r="BH77" s="855"/>
    </row>
    <row r="78" spans="1:60" outlineLevel="1">
      <c r="A78" s="848">
        <v>64</v>
      </c>
      <c r="B78" s="849" t="s">
        <v>1364</v>
      </c>
      <c r="C78" s="850" t="s">
        <v>1365</v>
      </c>
      <c r="D78" s="851" t="s">
        <v>114</v>
      </c>
      <c r="E78" s="852">
        <v>305</v>
      </c>
      <c r="F78" s="1101">
        <v>0</v>
      </c>
      <c r="G78" s="853">
        <f t="shared" si="27"/>
        <v>0</v>
      </c>
      <c r="H78" s="853">
        <v>0</v>
      </c>
      <c r="I78" s="853">
        <f t="shared" si="21"/>
        <v>0</v>
      </c>
      <c r="J78" s="853">
        <v>153.5</v>
      </c>
      <c r="K78" s="853">
        <f t="shared" si="22"/>
        <v>46817.5</v>
      </c>
      <c r="L78" s="853">
        <v>15</v>
      </c>
      <c r="M78" s="853">
        <f t="shared" si="23"/>
        <v>0</v>
      </c>
      <c r="N78" s="851">
        <v>0</v>
      </c>
      <c r="O78" s="851">
        <f t="shared" si="24"/>
        <v>0</v>
      </c>
      <c r="P78" s="851">
        <v>0</v>
      </c>
      <c r="Q78" s="851">
        <f t="shared" si="25"/>
        <v>0</v>
      </c>
      <c r="R78" s="851"/>
      <c r="S78" s="851"/>
      <c r="T78" s="854">
        <v>0.43</v>
      </c>
      <c r="U78" s="851">
        <f t="shared" si="26"/>
        <v>131.15</v>
      </c>
      <c r="V78" s="855"/>
      <c r="W78" s="855"/>
      <c r="X78" s="855"/>
      <c r="Y78" s="855"/>
      <c r="Z78" s="855"/>
      <c r="AA78" s="855"/>
      <c r="AB78" s="855"/>
      <c r="AC78" s="855"/>
      <c r="AD78" s="855"/>
      <c r="AE78" s="855" t="s">
        <v>1262</v>
      </c>
      <c r="AF78" s="855"/>
      <c r="AG78" s="855"/>
      <c r="AH78" s="855"/>
      <c r="AI78" s="855"/>
      <c r="AJ78" s="855"/>
      <c r="AK78" s="855"/>
      <c r="AL78" s="855"/>
      <c r="AM78" s="855"/>
      <c r="AN78" s="855"/>
      <c r="AO78" s="855"/>
      <c r="AP78" s="855"/>
      <c r="AQ78" s="855"/>
      <c r="AR78" s="855"/>
      <c r="AS78" s="855"/>
      <c r="AT78" s="855"/>
      <c r="AU78" s="855"/>
      <c r="AV78" s="855"/>
      <c r="AW78" s="855"/>
      <c r="AX78" s="855"/>
      <c r="AY78" s="855"/>
      <c r="AZ78" s="855"/>
      <c r="BA78" s="855"/>
      <c r="BB78" s="855"/>
      <c r="BC78" s="855"/>
      <c r="BD78" s="855"/>
      <c r="BE78" s="855"/>
      <c r="BF78" s="855"/>
      <c r="BG78" s="855"/>
      <c r="BH78" s="855"/>
    </row>
    <row r="79" spans="1:60" ht="22.5" outlineLevel="1">
      <c r="A79" s="848">
        <v>65</v>
      </c>
      <c r="B79" s="849" t="s">
        <v>1366</v>
      </c>
      <c r="C79" s="850" t="s">
        <v>1367</v>
      </c>
      <c r="D79" s="851" t="s">
        <v>114</v>
      </c>
      <c r="E79" s="852">
        <v>20</v>
      </c>
      <c r="F79" s="1101">
        <v>0</v>
      </c>
      <c r="G79" s="853">
        <f t="shared" si="27"/>
        <v>0</v>
      </c>
      <c r="H79" s="853">
        <v>11732.39</v>
      </c>
      <c r="I79" s="853">
        <f t="shared" si="21"/>
        <v>234647.8</v>
      </c>
      <c r="J79" s="853">
        <v>440.11000000000058</v>
      </c>
      <c r="K79" s="853">
        <f t="shared" si="22"/>
        <v>8802.2000000000007</v>
      </c>
      <c r="L79" s="853">
        <v>15</v>
      </c>
      <c r="M79" s="853">
        <f t="shared" si="23"/>
        <v>0</v>
      </c>
      <c r="N79" s="851">
        <v>0.03</v>
      </c>
      <c r="O79" s="851">
        <f t="shared" si="24"/>
        <v>0.6</v>
      </c>
      <c r="P79" s="851">
        <v>0</v>
      </c>
      <c r="Q79" s="851">
        <f t="shared" si="25"/>
        <v>0</v>
      </c>
      <c r="R79" s="851"/>
      <c r="S79" s="851"/>
      <c r="T79" s="854">
        <v>1.64</v>
      </c>
      <c r="U79" s="851">
        <f t="shared" si="26"/>
        <v>32.799999999999997</v>
      </c>
      <c r="V79" s="855"/>
      <c r="W79" s="855"/>
      <c r="X79" s="855"/>
      <c r="Y79" s="855"/>
      <c r="Z79" s="855"/>
      <c r="AA79" s="855"/>
      <c r="AB79" s="855"/>
      <c r="AC79" s="855"/>
      <c r="AD79" s="855"/>
      <c r="AE79" s="855" t="s">
        <v>1262</v>
      </c>
      <c r="AF79" s="855"/>
      <c r="AG79" s="855"/>
      <c r="AH79" s="855"/>
      <c r="AI79" s="855"/>
      <c r="AJ79" s="855"/>
      <c r="AK79" s="855"/>
      <c r="AL79" s="855"/>
      <c r="AM79" s="855"/>
      <c r="AN79" s="855"/>
      <c r="AO79" s="855"/>
      <c r="AP79" s="855"/>
      <c r="AQ79" s="855"/>
      <c r="AR79" s="855"/>
      <c r="AS79" s="855"/>
      <c r="AT79" s="855"/>
      <c r="AU79" s="855"/>
      <c r="AV79" s="855"/>
      <c r="AW79" s="855"/>
      <c r="AX79" s="855"/>
      <c r="AY79" s="855"/>
      <c r="AZ79" s="855"/>
      <c r="BA79" s="855"/>
      <c r="BB79" s="855"/>
      <c r="BC79" s="855"/>
      <c r="BD79" s="855"/>
      <c r="BE79" s="855"/>
      <c r="BF79" s="855"/>
      <c r="BG79" s="855"/>
      <c r="BH79" s="855"/>
    </row>
    <row r="80" spans="1:60" outlineLevel="1">
      <c r="A80" s="848">
        <v>66</v>
      </c>
      <c r="B80" s="849" t="s">
        <v>1302</v>
      </c>
      <c r="C80" s="850" t="s">
        <v>1368</v>
      </c>
      <c r="D80" s="851" t="s">
        <v>225</v>
      </c>
      <c r="E80" s="852">
        <v>104</v>
      </c>
      <c r="F80" s="1101">
        <v>0</v>
      </c>
      <c r="G80" s="853">
        <f t="shared" si="27"/>
        <v>0</v>
      </c>
      <c r="H80" s="853">
        <v>0</v>
      </c>
      <c r="I80" s="853">
        <f t="shared" si="21"/>
        <v>0</v>
      </c>
      <c r="J80" s="853">
        <v>1856.4</v>
      </c>
      <c r="K80" s="853">
        <f t="shared" si="22"/>
        <v>193065.60000000001</v>
      </c>
      <c r="L80" s="853">
        <v>15</v>
      </c>
      <c r="M80" s="853">
        <f t="shared" si="23"/>
        <v>0</v>
      </c>
      <c r="N80" s="851">
        <v>0</v>
      </c>
      <c r="O80" s="851">
        <f t="shared" si="24"/>
        <v>0</v>
      </c>
      <c r="P80" s="851">
        <v>0</v>
      </c>
      <c r="Q80" s="851">
        <f t="shared" si="25"/>
        <v>0</v>
      </c>
      <c r="R80" s="851"/>
      <c r="S80" s="851"/>
      <c r="T80" s="854">
        <v>0</v>
      </c>
      <c r="U80" s="851">
        <f t="shared" si="26"/>
        <v>0</v>
      </c>
      <c r="V80" s="855"/>
      <c r="W80" s="855"/>
      <c r="X80" s="855"/>
      <c r="Y80" s="855"/>
      <c r="Z80" s="855"/>
      <c r="AA80" s="855"/>
      <c r="AB80" s="855"/>
      <c r="AC80" s="855"/>
      <c r="AD80" s="855"/>
      <c r="AE80" s="855" t="s">
        <v>1262</v>
      </c>
      <c r="AF80" s="855"/>
      <c r="AG80" s="855"/>
      <c r="AH80" s="855"/>
      <c r="AI80" s="855"/>
      <c r="AJ80" s="855"/>
      <c r="AK80" s="855"/>
      <c r="AL80" s="855"/>
      <c r="AM80" s="855"/>
      <c r="AN80" s="855"/>
      <c r="AO80" s="855"/>
      <c r="AP80" s="855"/>
      <c r="AQ80" s="855"/>
      <c r="AR80" s="855"/>
      <c r="AS80" s="855"/>
      <c r="AT80" s="855"/>
      <c r="AU80" s="855"/>
      <c r="AV80" s="855"/>
      <c r="AW80" s="855"/>
      <c r="AX80" s="855"/>
      <c r="AY80" s="855"/>
      <c r="AZ80" s="855"/>
      <c r="BA80" s="855"/>
      <c r="BB80" s="855"/>
      <c r="BC80" s="855"/>
      <c r="BD80" s="855"/>
      <c r="BE80" s="855"/>
      <c r="BF80" s="855"/>
      <c r="BG80" s="855"/>
      <c r="BH80" s="855"/>
    </row>
    <row r="81" spans="1:60" outlineLevel="1">
      <c r="A81" s="848">
        <v>67</v>
      </c>
      <c r="B81" s="849" t="s">
        <v>1302</v>
      </c>
      <c r="C81" s="850" t="s">
        <v>1369</v>
      </c>
      <c r="D81" s="851" t="s">
        <v>225</v>
      </c>
      <c r="E81" s="852">
        <v>2</v>
      </c>
      <c r="F81" s="1101">
        <v>0</v>
      </c>
      <c r="G81" s="853">
        <f t="shared" si="27"/>
        <v>0</v>
      </c>
      <c r="H81" s="853">
        <v>0</v>
      </c>
      <c r="I81" s="853">
        <f t="shared" si="21"/>
        <v>0</v>
      </c>
      <c r="J81" s="853">
        <v>2560.5</v>
      </c>
      <c r="K81" s="853">
        <f t="shared" si="22"/>
        <v>5121</v>
      </c>
      <c r="L81" s="853">
        <v>15</v>
      </c>
      <c r="M81" s="853">
        <f t="shared" si="23"/>
        <v>0</v>
      </c>
      <c r="N81" s="851">
        <v>0</v>
      </c>
      <c r="O81" s="851">
        <f t="shared" si="24"/>
        <v>0</v>
      </c>
      <c r="P81" s="851">
        <v>0</v>
      </c>
      <c r="Q81" s="851">
        <f t="shared" si="25"/>
        <v>0</v>
      </c>
      <c r="R81" s="851"/>
      <c r="S81" s="851"/>
      <c r="T81" s="854">
        <v>0</v>
      </c>
      <c r="U81" s="851">
        <f t="shared" si="26"/>
        <v>0</v>
      </c>
      <c r="V81" s="855"/>
      <c r="W81" s="855"/>
      <c r="X81" s="855"/>
      <c r="Y81" s="855"/>
      <c r="Z81" s="855"/>
      <c r="AA81" s="855"/>
      <c r="AB81" s="855"/>
      <c r="AC81" s="855"/>
      <c r="AD81" s="855"/>
      <c r="AE81" s="855" t="s">
        <v>1262</v>
      </c>
      <c r="AF81" s="855"/>
      <c r="AG81" s="855"/>
      <c r="AH81" s="855"/>
      <c r="AI81" s="855"/>
      <c r="AJ81" s="855"/>
      <c r="AK81" s="855"/>
      <c r="AL81" s="855"/>
      <c r="AM81" s="855"/>
      <c r="AN81" s="855"/>
      <c r="AO81" s="855"/>
      <c r="AP81" s="855"/>
      <c r="AQ81" s="855"/>
      <c r="AR81" s="855"/>
      <c r="AS81" s="855"/>
      <c r="AT81" s="855"/>
      <c r="AU81" s="855"/>
      <c r="AV81" s="855"/>
      <c r="AW81" s="855"/>
      <c r="AX81" s="855"/>
      <c r="AY81" s="855"/>
      <c r="AZ81" s="855"/>
      <c r="BA81" s="855"/>
      <c r="BB81" s="855"/>
      <c r="BC81" s="855"/>
      <c r="BD81" s="855"/>
      <c r="BE81" s="855"/>
      <c r="BF81" s="855"/>
      <c r="BG81" s="855"/>
      <c r="BH81" s="855"/>
    </row>
    <row r="82" spans="1:60" outlineLevel="1">
      <c r="A82" s="848">
        <v>68</v>
      </c>
      <c r="B82" s="849" t="s">
        <v>1302</v>
      </c>
      <c r="C82" s="850" t="s">
        <v>1370</v>
      </c>
      <c r="D82" s="851" t="s">
        <v>225</v>
      </c>
      <c r="E82" s="852">
        <v>54</v>
      </c>
      <c r="F82" s="1101">
        <v>0</v>
      </c>
      <c r="G82" s="853">
        <f t="shared" si="27"/>
        <v>0</v>
      </c>
      <c r="H82" s="853">
        <v>0</v>
      </c>
      <c r="I82" s="853">
        <f t="shared" si="21"/>
        <v>0</v>
      </c>
      <c r="J82" s="853">
        <v>150</v>
      </c>
      <c r="K82" s="853">
        <f t="shared" si="22"/>
        <v>8100</v>
      </c>
      <c r="L82" s="853">
        <v>15</v>
      </c>
      <c r="M82" s="853">
        <f t="shared" si="23"/>
        <v>0</v>
      </c>
      <c r="N82" s="851">
        <v>0</v>
      </c>
      <c r="O82" s="851">
        <f t="shared" si="24"/>
        <v>0</v>
      </c>
      <c r="P82" s="851">
        <v>0</v>
      </c>
      <c r="Q82" s="851">
        <f t="shared" si="25"/>
        <v>0</v>
      </c>
      <c r="R82" s="851"/>
      <c r="S82" s="851"/>
      <c r="T82" s="854">
        <v>0</v>
      </c>
      <c r="U82" s="851">
        <f t="shared" si="26"/>
        <v>0</v>
      </c>
      <c r="V82" s="855"/>
      <c r="W82" s="855"/>
      <c r="X82" s="855"/>
      <c r="Y82" s="855"/>
      <c r="Z82" s="855"/>
      <c r="AA82" s="855"/>
      <c r="AB82" s="855"/>
      <c r="AC82" s="855"/>
      <c r="AD82" s="855"/>
      <c r="AE82" s="855" t="s">
        <v>1262</v>
      </c>
      <c r="AF82" s="855"/>
      <c r="AG82" s="855"/>
      <c r="AH82" s="855"/>
      <c r="AI82" s="855"/>
      <c r="AJ82" s="855"/>
      <c r="AK82" s="855"/>
      <c r="AL82" s="855"/>
      <c r="AM82" s="855"/>
      <c r="AN82" s="855"/>
      <c r="AO82" s="855"/>
      <c r="AP82" s="855"/>
      <c r="AQ82" s="855"/>
      <c r="AR82" s="855"/>
      <c r="AS82" s="855"/>
      <c r="AT82" s="855"/>
      <c r="AU82" s="855"/>
      <c r="AV82" s="855"/>
      <c r="AW82" s="855"/>
      <c r="AX82" s="855"/>
      <c r="AY82" s="855"/>
      <c r="AZ82" s="855"/>
      <c r="BA82" s="855"/>
      <c r="BB82" s="855"/>
      <c r="BC82" s="855"/>
      <c r="BD82" s="855"/>
      <c r="BE82" s="855"/>
      <c r="BF82" s="855"/>
      <c r="BG82" s="855"/>
      <c r="BH82" s="855"/>
    </row>
    <row r="83" spans="1:60" outlineLevel="1">
      <c r="A83" s="848">
        <v>69</v>
      </c>
      <c r="B83" s="849" t="s">
        <v>1302</v>
      </c>
      <c r="C83" s="850" t="s">
        <v>1371</v>
      </c>
      <c r="D83" s="851" t="s">
        <v>225</v>
      </c>
      <c r="E83" s="852">
        <v>49</v>
      </c>
      <c r="F83" s="1101">
        <v>0</v>
      </c>
      <c r="G83" s="853">
        <f t="shared" si="27"/>
        <v>0</v>
      </c>
      <c r="H83" s="853">
        <v>0</v>
      </c>
      <c r="I83" s="853">
        <f t="shared" si="21"/>
        <v>0</v>
      </c>
      <c r="J83" s="853">
        <v>180</v>
      </c>
      <c r="K83" s="853">
        <f t="shared" si="22"/>
        <v>8820</v>
      </c>
      <c r="L83" s="853">
        <v>15</v>
      </c>
      <c r="M83" s="853">
        <f t="shared" si="23"/>
        <v>0</v>
      </c>
      <c r="N83" s="851">
        <v>0</v>
      </c>
      <c r="O83" s="851">
        <f t="shared" si="24"/>
        <v>0</v>
      </c>
      <c r="P83" s="851">
        <v>0</v>
      </c>
      <c r="Q83" s="851">
        <f t="shared" si="25"/>
        <v>0</v>
      </c>
      <c r="R83" s="851"/>
      <c r="S83" s="851"/>
      <c r="T83" s="854">
        <v>0</v>
      </c>
      <c r="U83" s="851">
        <f t="shared" si="26"/>
        <v>0</v>
      </c>
      <c r="V83" s="855"/>
      <c r="W83" s="855"/>
      <c r="X83" s="855"/>
      <c r="Y83" s="855"/>
      <c r="Z83" s="855"/>
      <c r="AA83" s="855"/>
      <c r="AB83" s="855"/>
      <c r="AC83" s="855"/>
      <c r="AD83" s="855"/>
      <c r="AE83" s="855" t="s">
        <v>1262</v>
      </c>
      <c r="AF83" s="855"/>
      <c r="AG83" s="855"/>
      <c r="AH83" s="855"/>
      <c r="AI83" s="855"/>
      <c r="AJ83" s="855"/>
      <c r="AK83" s="855"/>
      <c r="AL83" s="855"/>
      <c r="AM83" s="855"/>
      <c r="AN83" s="855"/>
      <c r="AO83" s="855"/>
      <c r="AP83" s="855"/>
      <c r="AQ83" s="855"/>
      <c r="AR83" s="855"/>
      <c r="AS83" s="855"/>
      <c r="AT83" s="855"/>
      <c r="AU83" s="855"/>
      <c r="AV83" s="855"/>
      <c r="AW83" s="855"/>
      <c r="AX83" s="855"/>
      <c r="AY83" s="855"/>
      <c r="AZ83" s="855"/>
      <c r="BA83" s="855"/>
      <c r="BB83" s="855"/>
      <c r="BC83" s="855"/>
      <c r="BD83" s="855"/>
      <c r="BE83" s="855"/>
      <c r="BF83" s="855"/>
      <c r="BG83" s="855"/>
      <c r="BH83" s="855"/>
    </row>
    <row r="84" spans="1:60" outlineLevel="1">
      <c r="A84" s="848">
        <v>70</v>
      </c>
      <c r="B84" s="849" t="s">
        <v>1302</v>
      </c>
      <c r="C84" s="850" t="s">
        <v>1372</v>
      </c>
      <c r="D84" s="851" t="s">
        <v>225</v>
      </c>
      <c r="E84" s="852">
        <v>3</v>
      </c>
      <c r="F84" s="1101">
        <v>0</v>
      </c>
      <c r="G84" s="853">
        <f t="shared" si="27"/>
        <v>0</v>
      </c>
      <c r="H84" s="853">
        <v>0</v>
      </c>
      <c r="I84" s="853">
        <f t="shared" si="21"/>
        <v>0</v>
      </c>
      <c r="J84" s="853">
        <v>450.1</v>
      </c>
      <c r="K84" s="853">
        <f t="shared" si="22"/>
        <v>1350.3</v>
      </c>
      <c r="L84" s="853">
        <v>15</v>
      </c>
      <c r="M84" s="853">
        <f t="shared" si="23"/>
        <v>0</v>
      </c>
      <c r="N84" s="851">
        <v>0</v>
      </c>
      <c r="O84" s="851">
        <f t="shared" si="24"/>
        <v>0</v>
      </c>
      <c r="P84" s="851">
        <v>0</v>
      </c>
      <c r="Q84" s="851">
        <f t="shared" si="25"/>
        <v>0</v>
      </c>
      <c r="R84" s="851"/>
      <c r="S84" s="851"/>
      <c r="T84" s="854">
        <v>0</v>
      </c>
      <c r="U84" s="851">
        <f t="shared" si="26"/>
        <v>0</v>
      </c>
      <c r="V84" s="855"/>
      <c r="W84" s="855"/>
      <c r="X84" s="855"/>
      <c r="Y84" s="855"/>
      <c r="Z84" s="855"/>
      <c r="AA84" s="855"/>
      <c r="AB84" s="855"/>
      <c r="AC84" s="855"/>
      <c r="AD84" s="855"/>
      <c r="AE84" s="855" t="s">
        <v>1262</v>
      </c>
      <c r="AF84" s="855"/>
      <c r="AG84" s="855"/>
      <c r="AH84" s="855"/>
      <c r="AI84" s="855"/>
      <c r="AJ84" s="855"/>
      <c r="AK84" s="855"/>
      <c r="AL84" s="855"/>
      <c r="AM84" s="855"/>
      <c r="AN84" s="855"/>
      <c r="AO84" s="855"/>
      <c r="AP84" s="855"/>
      <c r="AQ84" s="855"/>
      <c r="AR84" s="855"/>
      <c r="AS84" s="855"/>
      <c r="AT84" s="855"/>
      <c r="AU84" s="855"/>
      <c r="AV84" s="855"/>
      <c r="AW84" s="855"/>
      <c r="AX84" s="855"/>
      <c r="AY84" s="855"/>
      <c r="AZ84" s="855"/>
      <c r="BA84" s="855"/>
      <c r="BB84" s="855"/>
      <c r="BC84" s="855"/>
      <c r="BD84" s="855"/>
      <c r="BE84" s="855"/>
      <c r="BF84" s="855"/>
      <c r="BG84" s="855"/>
      <c r="BH84" s="855"/>
    </row>
    <row r="85" spans="1:60" outlineLevel="1">
      <c r="A85" s="848">
        <v>71</v>
      </c>
      <c r="B85" s="849" t="s">
        <v>1302</v>
      </c>
      <c r="C85" s="850" t="s">
        <v>1373</v>
      </c>
      <c r="D85" s="851" t="s">
        <v>225</v>
      </c>
      <c r="E85" s="852">
        <v>2</v>
      </c>
      <c r="F85" s="1101">
        <v>0</v>
      </c>
      <c r="G85" s="853">
        <f t="shared" si="27"/>
        <v>0</v>
      </c>
      <c r="H85" s="853">
        <v>0</v>
      </c>
      <c r="I85" s="853">
        <f t="shared" si="21"/>
        <v>0</v>
      </c>
      <c r="J85" s="853">
        <v>570.1</v>
      </c>
      <c r="K85" s="853">
        <f t="shared" si="22"/>
        <v>1140.2</v>
      </c>
      <c r="L85" s="853">
        <v>15</v>
      </c>
      <c r="M85" s="853">
        <f t="shared" si="23"/>
        <v>0</v>
      </c>
      <c r="N85" s="851">
        <v>0</v>
      </c>
      <c r="O85" s="851">
        <f t="shared" si="24"/>
        <v>0</v>
      </c>
      <c r="P85" s="851">
        <v>0</v>
      </c>
      <c r="Q85" s="851">
        <f t="shared" si="25"/>
        <v>0</v>
      </c>
      <c r="R85" s="851"/>
      <c r="S85" s="851"/>
      <c r="T85" s="854">
        <v>0</v>
      </c>
      <c r="U85" s="851">
        <f t="shared" si="26"/>
        <v>0</v>
      </c>
      <c r="V85" s="855"/>
      <c r="W85" s="855"/>
      <c r="X85" s="855"/>
      <c r="Y85" s="855"/>
      <c r="Z85" s="855"/>
      <c r="AA85" s="855"/>
      <c r="AB85" s="855"/>
      <c r="AC85" s="855"/>
      <c r="AD85" s="855"/>
      <c r="AE85" s="855" t="s">
        <v>1262</v>
      </c>
      <c r="AF85" s="855"/>
      <c r="AG85" s="855"/>
      <c r="AH85" s="855"/>
      <c r="AI85" s="855"/>
      <c r="AJ85" s="855"/>
      <c r="AK85" s="855"/>
      <c r="AL85" s="855"/>
      <c r="AM85" s="855"/>
      <c r="AN85" s="855"/>
      <c r="AO85" s="855"/>
      <c r="AP85" s="855"/>
      <c r="AQ85" s="855"/>
      <c r="AR85" s="855"/>
      <c r="AS85" s="855"/>
      <c r="AT85" s="855"/>
      <c r="AU85" s="855"/>
      <c r="AV85" s="855"/>
      <c r="AW85" s="855"/>
      <c r="AX85" s="855"/>
      <c r="AY85" s="855"/>
      <c r="AZ85" s="855"/>
      <c r="BA85" s="855"/>
      <c r="BB85" s="855"/>
      <c r="BC85" s="855"/>
      <c r="BD85" s="855"/>
      <c r="BE85" s="855"/>
      <c r="BF85" s="855"/>
      <c r="BG85" s="855"/>
      <c r="BH85" s="855"/>
    </row>
    <row r="86" spans="1:60" outlineLevel="1">
      <c r="A86" s="848">
        <v>72</v>
      </c>
      <c r="B86" s="849" t="s">
        <v>1302</v>
      </c>
      <c r="C86" s="850" t="s">
        <v>1374</v>
      </c>
      <c r="D86" s="851" t="s">
        <v>225</v>
      </c>
      <c r="E86" s="852">
        <v>2</v>
      </c>
      <c r="F86" s="1101">
        <v>0</v>
      </c>
      <c r="G86" s="853">
        <f t="shared" si="27"/>
        <v>0</v>
      </c>
      <c r="H86" s="853">
        <v>0</v>
      </c>
      <c r="I86" s="853">
        <f t="shared" si="21"/>
        <v>0</v>
      </c>
      <c r="J86" s="853">
        <v>1420.3</v>
      </c>
      <c r="K86" s="853">
        <f t="shared" si="22"/>
        <v>2840.6</v>
      </c>
      <c r="L86" s="853">
        <v>15</v>
      </c>
      <c r="M86" s="853">
        <f t="shared" si="23"/>
        <v>0</v>
      </c>
      <c r="N86" s="851">
        <v>0</v>
      </c>
      <c r="O86" s="851">
        <f t="shared" si="24"/>
        <v>0</v>
      </c>
      <c r="P86" s="851">
        <v>0</v>
      </c>
      <c r="Q86" s="851">
        <f t="shared" si="25"/>
        <v>0</v>
      </c>
      <c r="R86" s="851"/>
      <c r="S86" s="851"/>
      <c r="T86" s="854">
        <v>0</v>
      </c>
      <c r="U86" s="851">
        <f t="shared" si="26"/>
        <v>0</v>
      </c>
      <c r="V86" s="855"/>
      <c r="W86" s="855"/>
      <c r="X86" s="855"/>
      <c r="Y86" s="855"/>
      <c r="Z86" s="855"/>
      <c r="AA86" s="855"/>
      <c r="AB86" s="855"/>
      <c r="AC86" s="855"/>
      <c r="AD86" s="855"/>
      <c r="AE86" s="855" t="s">
        <v>1262</v>
      </c>
      <c r="AF86" s="855"/>
      <c r="AG86" s="855"/>
      <c r="AH86" s="855"/>
      <c r="AI86" s="855"/>
      <c r="AJ86" s="855"/>
      <c r="AK86" s="855"/>
      <c r="AL86" s="855"/>
      <c r="AM86" s="855"/>
      <c r="AN86" s="855"/>
      <c r="AO86" s="855"/>
      <c r="AP86" s="855"/>
      <c r="AQ86" s="855"/>
      <c r="AR86" s="855"/>
      <c r="AS86" s="855"/>
      <c r="AT86" s="855"/>
      <c r="AU86" s="855"/>
      <c r="AV86" s="855"/>
      <c r="AW86" s="855"/>
      <c r="AX86" s="855"/>
      <c r="AY86" s="855"/>
      <c r="AZ86" s="855"/>
      <c r="BA86" s="855"/>
      <c r="BB86" s="855"/>
      <c r="BC86" s="855"/>
      <c r="BD86" s="855"/>
      <c r="BE86" s="855"/>
      <c r="BF86" s="855"/>
      <c r="BG86" s="855"/>
      <c r="BH86" s="855"/>
    </row>
    <row r="87" spans="1:60" outlineLevel="1">
      <c r="A87" s="848">
        <v>73</v>
      </c>
      <c r="B87" s="849" t="s">
        <v>1302</v>
      </c>
      <c r="C87" s="850" t="s">
        <v>1375</v>
      </c>
      <c r="D87" s="851" t="s">
        <v>225</v>
      </c>
      <c r="E87" s="852">
        <v>8</v>
      </c>
      <c r="F87" s="1101">
        <v>0</v>
      </c>
      <c r="G87" s="853">
        <f t="shared" si="27"/>
        <v>0</v>
      </c>
      <c r="H87" s="853">
        <v>0</v>
      </c>
      <c r="I87" s="853">
        <f t="shared" si="21"/>
        <v>0</v>
      </c>
      <c r="J87" s="853">
        <v>1450.3</v>
      </c>
      <c r="K87" s="853">
        <f t="shared" si="22"/>
        <v>11602.4</v>
      </c>
      <c r="L87" s="853">
        <v>15</v>
      </c>
      <c r="M87" s="853">
        <f t="shared" si="23"/>
        <v>0</v>
      </c>
      <c r="N87" s="851">
        <v>0</v>
      </c>
      <c r="O87" s="851">
        <f t="shared" si="24"/>
        <v>0</v>
      </c>
      <c r="P87" s="851">
        <v>0</v>
      </c>
      <c r="Q87" s="851">
        <f t="shared" si="25"/>
        <v>0</v>
      </c>
      <c r="R87" s="851"/>
      <c r="S87" s="851"/>
      <c r="T87" s="854">
        <v>0</v>
      </c>
      <c r="U87" s="851">
        <f t="shared" si="26"/>
        <v>0</v>
      </c>
      <c r="V87" s="855"/>
      <c r="W87" s="855"/>
      <c r="X87" s="855"/>
      <c r="Y87" s="855"/>
      <c r="Z87" s="855"/>
      <c r="AA87" s="855"/>
      <c r="AB87" s="855"/>
      <c r="AC87" s="855"/>
      <c r="AD87" s="855"/>
      <c r="AE87" s="855" t="s">
        <v>1262</v>
      </c>
      <c r="AF87" s="855"/>
      <c r="AG87" s="855"/>
      <c r="AH87" s="855"/>
      <c r="AI87" s="855"/>
      <c r="AJ87" s="855"/>
      <c r="AK87" s="855"/>
      <c r="AL87" s="855"/>
      <c r="AM87" s="855"/>
      <c r="AN87" s="855"/>
      <c r="AO87" s="855"/>
      <c r="AP87" s="855"/>
      <c r="AQ87" s="855"/>
      <c r="AR87" s="855"/>
      <c r="AS87" s="855"/>
      <c r="AT87" s="855"/>
      <c r="AU87" s="855"/>
      <c r="AV87" s="855"/>
      <c r="AW87" s="855"/>
      <c r="AX87" s="855"/>
      <c r="AY87" s="855"/>
      <c r="AZ87" s="855"/>
      <c r="BA87" s="855"/>
      <c r="BB87" s="855"/>
      <c r="BC87" s="855"/>
      <c r="BD87" s="855"/>
      <c r="BE87" s="855"/>
      <c r="BF87" s="855"/>
      <c r="BG87" s="855"/>
      <c r="BH87" s="855"/>
    </row>
    <row r="88" spans="1:60" outlineLevel="1">
      <c r="A88" s="848">
        <v>74</v>
      </c>
      <c r="B88" s="849" t="s">
        <v>1302</v>
      </c>
      <c r="C88" s="850" t="s">
        <v>1376</v>
      </c>
      <c r="D88" s="851" t="s">
        <v>225</v>
      </c>
      <c r="E88" s="852">
        <v>2</v>
      </c>
      <c r="F88" s="1101">
        <v>0</v>
      </c>
      <c r="G88" s="853">
        <f t="shared" si="27"/>
        <v>0</v>
      </c>
      <c r="H88" s="853">
        <v>0</v>
      </c>
      <c r="I88" s="853">
        <f t="shared" si="21"/>
        <v>0</v>
      </c>
      <c r="J88" s="853">
        <v>165</v>
      </c>
      <c r="K88" s="853">
        <f t="shared" si="22"/>
        <v>330</v>
      </c>
      <c r="L88" s="853">
        <v>15</v>
      </c>
      <c r="M88" s="853">
        <f t="shared" si="23"/>
        <v>0</v>
      </c>
      <c r="N88" s="851">
        <v>0</v>
      </c>
      <c r="O88" s="851">
        <f t="shared" si="24"/>
        <v>0</v>
      </c>
      <c r="P88" s="851">
        <v>0</v>
      </c>
      <c r="Q88" s="851">
        <f t="shared" si="25"/>
        <v>0</v>
      </c>
      <c r="R88" s="851"/>
      <c r="S88" s="851"/>
      <c r="T88" s="854">
        <v>0</v>
      </c>
      <c r="U88" s="851">
        <f t="shared" si="26"/>
        <v>0</v>
      </c>
      <c r="V88" s="855"/>
      <c r="W88" s="855"/>
      <c r="X88" s="855"/>
      <c r="Y88" s="855"/>
      <c r="Z88" s="855"/>
      <c r="AA88" s="855"/>
      <c r="AB88" s="855"/>
      <c r="AC88" s="855"/>
      <c r="AD88" s="855"/>
      <c r="AE88" s="855" t="s">
        <v>1262</v>
      </c>
      <c r="AF88" s="855"/>
      <c r="AG88" s="855"/>
      <c r="AH88" s="855"/>
      <c r="AI88" s="855"/>
      <c r="AJ88" s="855"/>
      <c r="AK88" s="855"/>
      <c r="AL88" s="855"/>
      <c r="AM88" s="855"/>
      <c r="AN88" s="855"/>
      <c r="AO88" s="855"/>
      <c r="AP88" s="855"/>
      <c r="AQ88" s="855"/>
      <c r="AR88" s="855"/>
      <c r="AS88" s="855"/>
      <c r="AT88" s="855"/>
      <c r="AU88" s="855"/>
      <c r="AV88" s="855"/>
      <c r="AW88" s="855"/>
      <c r="AX88" s="855"/>
      <c r="AY88" s="855"/>
      <c r="AZ88" s="855"/>
      <c r="BA88" s="855"/>
      <c r="BB88" s="855"/>
      <c r="BC88" s="855"/>
      <c r="BD88" s="855"/>
      <c r="BE88" s="855"/>
      <c r="BF88" s="855"/>
      <c r="BG88" s="855"/>
      <c r="BH88" s="855"/>
    </row>
    <row r="89" spans="1:60" outlineLevel="1">
      <c r="A89" s="848">
        <v>75</v>
      </c>
      <c r="B89" s="849" t="s">
        <v>1302</v>
      </c>
      <c r="C89" s="850" t="s">
        <v>1377</v>
      </c>
      <c r="D89" s="851" t="s">
        <v>225</v>
      </c>
      <c r="E89" s="852">
        <v>4</v>
      </c>
      <c r="F89" s="1101">
        <v>0</v>
      </c>
      <c r="G89" s="853">
        <f t="shared" si="27"/>
        <v>0</v>
      </c>
      <c r="H89" s="853">
        <v>0</v>
      </c>
      <c r="I89" s="853">
        <f t="shared" si="21"/>
        <v>0</v>
      </c>
      <c r="J89" s="853">
        <v>320.10000000000002</v>
      </c>
      <c r="K89" s="853">
        <f t="shared" si="22"/>
        <v>1280.4000000000001</v>
      </c>
      <c r="L89" s="853">
        <v>15</v>
      </c>
      <c r="M89" s="853">
        <f t="shared" si="23"/>
        <v>0</v>
      </c>
      <c r="N89" s="851">
        <v>0</v>
      </c>
      <c r="O89" s="851">
        <f t="shared" si="24"/>
        <v>0</v>
      </c>
      <c r="P89" s="851">
        <v>0</v>
      </c>
      <c r="Q89" s="851">
        <f t="shared" si="25"/>
        <v>0</v>
      </c>
      <c r="R89" s="851"/>
      <c r="S89" s="851"/>
      <c r="T89" s="854">
        <v>0</v>
      </c>
      <c r="U89" s="851">
        <f t="shared" si="26"/>
        <v>0</v>
      </c>
      <c r="V89" s="855"/>
      <c r="W89" s="855"/>
      <c r="X89" s="855"/>
      <c r="Y89" s="855"/>
      <c r="Z89" s="855"/>
      <c r="AA89" s="855"/>
      <c r="AB89" s="855"/>
      <c r="AC89" s="855"/>
      <c r="AD89" s="855"/>
      <c r="AE89" s="855" t="s">
        <v>1262</v>
      </c>
      <c r="AF89" s="855"/>
      <c r="AG89" s="855"/>
      <c r="AH89" s="855"/>
      <c r="AI89" s="855"/>
      <c r="AJ89" s="855"/>
      <c r="AK89" s="855"/>
      <c r="AL89" s="855"/>
      <c r="AM89" s="855"/>
      <c r="AN89" s="855"/>
      <c r="AO89" s="855"/>
      <c r="AP89" s="855"/>
      <c r="AQ89" s="855"/>
      <c r="AR89" s="855"/>
      <c r="AS89" s="855"/>
      <c r="AT89" s="855"/>
      <c r="AU89" s="855"/>
      <c r="AV89" s="855"/>
      <c r="AW89" s="855"/>
      <c r="AX89" s="855"/>
      <c r="AY89" s="855"/>
      <c r="AZ89" s="855"/>
      <c r="BA89" s="855"/>
      <c r="BB89" s="855"/>
      <c r="BC89" s="855"/>
      <c r="BD89" s="855"/>
      <c r="BE89" s="855"/>
      <c r="BF89" s="855"/>
      <c r="BG89" s="855"/>
      <c r="BH89" s="855"/>
    </row>
    <row r="90" spans="1:60" outlineLevel="1">
      <c r="A90" s="848">
        <v>76</v>
      </c>
      <c r="B90" s="849" t="s">
        <v>1302</v>
      </c>
      <c r="C90" s="850" t="s">
        <v>1378</v>
      </c>
      <c r="D90" s="851" t="s">
        <v>225</v>
      </c>
      <c r="E90" s="852">
        <v>1</v>
      </c>
      <c r="F90" s="1101">
        <v>0</v>
      </c>
      <c r="G90" s="853">
        <f t="shared" si="27"/>
        <v>0</v>
      </c>
      <c r="H90" s="853">
        <v>0</v>
      </c>
      <c r="I90" s="853">
        <f t="shared" si="21"/>
        <v>0</v>
      </c>
      <c r="J90" s="853">
        <v>5581.1</v>
      </c>
      <c r="K90" s="853">
        <f t="shared" si="22"/>
        <v>5581.1</v>
      </c>
      <c r="L90" s="853">
        <v>15</v>
      </c>
      <c r="M90" s="853">
        <f t="shared" si="23"/>
        <v>0</v>
      </c>
      <c r="N90" s="851">
        <v>0</v>
      </c>
      <c r="O90" s="851">
        <f t="shared" si="24"/>
        <v>0</v>
      </c>
      <c r="P90" s="851">
        <v>0</v>
      </c>
      <c r="Q90" s="851">
        <f t="shared" si="25"/>
        <v>0</v>
      </c>
      <c r="R90" s="851"/>
      <c r="S90" s="851"/>
      <c r="T90" s="854">
        <v>0</v>
      </c>
      <c r="U90" s="851">
        <f t="shared" si="26"/>
        <v>0</v>
      </c>
      <c r="V90" s="855"/>
      <c r="W90" s="855"/>
      <c r="X90" s="855"/>
      <c r="Y90" s="855"/>
      <c r="Z90" s="855"/>
      <c r="AA90" s="855"/>
      <c r="AB90" s="855"/>
      <c r="AC90" s="855"/>
      <c r="AD90" s="855"/>
      <c r="AE90" s="855" t="s">
        <v>1262</v>
      </c>
      <c r="AF90" s="855"/>
      <c r="AG90" s="855"/>
      <c r="AH90" s="855"/>
      <c r="AI90" s="855"/>
      <c r="AJ90" s="855"/>
      <c r="AK90" s="855"/>
      <c r="AL90" s="855"/>
      <c r="AM90" s="855"/>
      <c r="AN90" s="855"/>
      <c r="AO90" s="855"/>
      <c r="AP90" s="855"/>
      <c r="AQ90" s="855"/>
      <c r="AR90" s="855"/>
      <c r="AS90" s="855"/>
      <c r="AT90" s="855"/>
      <c r="AU90" s="855"/>
      <c r="AV90" s="855"/>
      <c r="AW90" s="855"/>
      <c r="AX90" s="855"/>
      <c r="AY90" s="855"/>
      <c r="AZ90" s="855"/>
      <c r="BA90" s="855"/>
      <c r="BB90" s="855"/>
      <c r="BC90" s="855"/>
      <c r="BD90" s="855"/>
      <c r="BE90" s="855"/>
      <c r="BF90" s="855"/>
      <c r="BG90" s="855"/>
      <c r="BH90" s="855"/>
    </row>
    <row r="91" spans="1:60" outlineLevel="1">
      <c r="A91" s="848">
        <v>77</v>
      </c>
      <c r="B91" s="849" t="s">
        <v>1302</v>
      </c>
      <c r="C91" s="850" t="s">
        <v>1379</v>
      </c>
      <c r="D91" s="851" t="s">
        <v>225</v>
      </c>
      <c r="E91" s="852">
        <v>2</v>
      </c>
      <c r="F91" s="1101">
        <v>0</v>
      </c>
      <c r="G91" s="853">
        <f t="shared" si="27"/>
        <v>0</v>
      </c>
      <c r="H91" s="853">
        <v>0</v>
      </c>
      <c r="I91" s="853">
        <f t="shared" si="21"/>
        <v>0</v>
      </c>
      <c r="J91" s="853">
        <v>245</v>
      </c>
      <c r="K91" s="853">
        <f t="shared" si="22"/>
        <v>490</v>
      </c>
      <c r="L91" s="853">
        <v>15</v>
      </c>
      <c r="M91" s="853">
        <f t="shared" si="23"/>
        <v>0</v>
      </c>
      <c r="N91" s="851">
        <v>0</v>
      </c>
      <c r="O91" s="851">
        <f t="shared" si="24"/>
        <v>0</v>
      </c>
      <c r="P91" s="851">
        <v>0</v>
      </c>
      <c r="Q91" s="851">
        <f t="shared" si="25"/>
        <v>0</v>
      </c>
      <c r="R91" s="851"/>
      <c r="S91" s="851"/>
      <c r="T91" s="854">
        <v>0</v>
      </c>
      <c r="U91" s="851">
        <f t="shared" si="26"/>
        <v>0</v>
      </c>
      <c r="V91" s="855"/>
      <c r="W91" s="855"/>
      <c r="X91" s="855"/>
      <c r="Y91" s="855"/>
      <c r="Z91" s="855"/>
      <c r="AA91" s="855"/>
      <c r="AB91" s="855"/>
      <c r="AC91" s="855"/>
      <c r="AD91" s="855"/>
      <c r="AE91" s="855" t="s">
        <v>1262</v>
      </c>
      <c r="AF91" s="855"/>
      <c r="AG91" s="855"/>
      <c r="AH91" s="855"/>
      <c r="AI91" s="855"/>
      <c r="AJ91" s="855"/>
      <c r="AK91" s="855"/>
      <c r="AL91" s="855"/>
      <c r="AM91" s="855"/>
      <c r="AN91" s="855"/>
      <c r="AO91" s="855"/>
      <c r="AP91" s="855"/>
      <c r="AQ91" s="855"/>
      <c r="AR91" s="855"/>
      <c r="AS91" s="855"/>
      <c r="AT91" s="855"/>
      <c r="AU91" s="855"/>
      <c r="AV91" s="855"/>
      <c r="AW91" s="855"/>
      <c r="AX91" s="855"/>
      <c r="AY91" s="855"/>
      <c r="AZ91" s="855"/>
      <c r="BA91" s="855"/>
      <c r="BB91" s="855"/>
      <c r="BC91" s="855"/>
      <c r="BD91" s="855"/>
      <c r="BE91" s="855"/>
      <c r="BF91" s="855"/>
      <c r="BG91" s="855"/>
      <c r="BH91" s="855"/>
    </row>
    <row r="92" spans="1:60" outlineLevel="1">
      <c r="A92" s="848">
        <v>78</v>
      </c>
      <c r="B92" s="849" t="s">
        <v>1302</v>
      </c>
      <c r="C92" s="850" t="s">
        <v>1380</v>
      </c>
      <c r="D92" s="851" t="s">
        <v>225</v>
      </c>
      <c r="E92" s="852">
        <v>36</v>
      </c>
      <c r="F92" s="1101">
        <v>0</v>
      </c>
      <c r="G92" s="853">
        <f t="shared" si="27"/>
        <v>0</v>
      </c>
      <c r="H92" s="853">
        <v>0</v>
      </c>
      <c r="I92" s="853">
        <f t="shared" si="21"/>
        <v>0</v>
      </c>
      <c r="J92" s="853">
        <v>350.1</v>
      </c>
      <c r="K92" s="853">
        <f t="shared" si="22"/>
        <v>12603.6</v>
      </c>
      <c r="L92" s="853">
        <v>15</v>
      </c>
      <c r="M92" s="853">
        <f t="shared" si="23"/>
        <v>0</v>
      </c>
      <c r="N92" s="851">
        <v>0</v>
      </c>
      <c r="O92" s="851">
        <f t="shared" si="24"/>
        <v>0</v>
      </c>
      <c r="P92" s="851">
        <v>0</v>
      </c>
      <c r="Q92" s="851">
        <f t="shared" si="25"/>
        <v>0</v>
      </c>
      <c r="R92" s="851"/>
      <c r="S92" s="851"/>
      <c r="T92" s="854">
        <v>0</v>
      </c>
      <c r="U92" s="851">
        <f t="shared" si="26"/>
        <v>0</v>
      </c>
      <c r="V92" s="855"/>
      <c r="W92" s="855"/>
      <c r="X92" s="855"/>
      <c r="Y92" s="855"/>
      <c r="Z92" s="855"/>
      <c r="AA92" s="855"/>
      <c r="AB92" s="855"/>
      <c r="AC92" s="855"/>
      <c r="AD92" s="855"/>
      <c r="AE92" s="855" t="s">
        <v>1262</v>
      </c>
      <c r="AF92" s="855"/>
      <c r="AG92" s="855"/>
      <c r="AH92" s="855"/>
      <c r="AI92" s="855"/>
      <c r="AJ92" s="855"/>
      <c r="AK92" s="855"/>
      <c r="AL92" s="855"/>
      <c r="AM92" s="855"/>
      <c r="AN92" s="855"/>
      <c r="AO92" s="855"/>
      <c r="AP92" s="855"/>
      <c r="AQ92" s="855"/>
      <c r="AR92" s="855"/>
      <c r="AS92" s="855"/>
      <c r="AT92" s="855"/>
      <c r="AU92" s="855"/>
      <c r="AV92" s="855"/>
      <c r="AW92" s="855"/>
      <c r="AX92" s="855"/>
      <c r="AY92" s="855"/>
      <c r="AZ92" s="855"/>
      <c r="BA92" s="855"/>
      <c r="BB92" s="855"/>
      <c r="BC92" s="855"/>
      <c r="BD92" s="855"/>
      <c r="BE92" s="855"/>
      <c r="BF92" s="855"/>
      <c r="BG92" s="855"/>
      <c r="BH92" s="855"/>
    </row>
    <row r="93" spans="1:60" outlineLevel="1">
      <c r="A93" s="848">
        <v>79</v>
      </c>
      <c r="B93" s="849" t="s">
        <v>1381</v>
      </c>
      <c r="C93" s="850" t="s">
        <v>1382</v>
      </c>
      <c r="D93" s="851" t="s">
        <v>136</v>
      </c>
      <c r="E93" s="852">
        <v>2648.5</v>
      </c>
      <c r="F93" s="1101">
        <v>0</v>
      </c>
      <c r="G93" s="853">
        <f t="shared" si="27"/>
        <v>0</v>
      </c>
      <c r="H93" s="853">
        <v>1.3</v>
      </c>
      <c r="I93" s="853">
        <f t="shared" si="21"/>
        <v>3443.05</v>
      </c>
      <c r="J93" s="853">
        <v>20.099999999999998</v>
      </c>
      <c r="K93" s="853">
        <f t="shared" si="22"/>
        <v>53234.85</v>
      </c>
      <c r="L93" s="853">
        <v>15</v>
      </c>
      <c r="M93" s="853">
        <f t="shared" si="23"/>
        <v>0</v>
      </c>
      <c r="N93" s="851">
        <v>1.0000000000000001E-5</v>
      </c>
      <c r="O93" s="851">
        <f t="shared" si="24"/>
        <v>2.649E-2</v>
      </c>
      <c r="P93" s="851">
        <v>0</v>
      </c>
      <c r="Q93" s="851">
        <f t="shared" si="25"/>
        <v>0</v>
      </c>
      <c r="R93" s="851"/>
      <c r="S93" s="851"/>
      <c r="T93" s="854">
        <v>0.06</v>
      </c>
      <c r="U93" s="851">
        <f t="shared" si="26"/>
        <v>158.91</v>
      </c>
      <c r="V93" s="855"/>
      <c r="W93" s="855"/>
      <c r="X93" s="855"/>
      <c r="Y93" s="855"/>
      <c r="Z93" s="855"/>
      <c r="AA93" s="855"/>
      <c r="AB93" s="855"/>
      <c r="AC93" s="855"/>
      <c r="AD93" s="855"/>
      <c r="AE93" s="855" t="s">
        <v>1262</v>
      </c>
      <c r="AF93" s="855"/>
      <c r="AG93" s="855"/>
      <c r="AH93" s="855"/>
      <c r="AI93" s="855"/>
      <c r="AJ93" s="855"/>
      <c r="AK93" s="855"/>
      <c r="AL93" s="855"/>
      <c r="AM93" s="855"/>
      <c r="AN93" s="855"/>
      <c r="AO93" s="855"/>
      <c r="AP93" s="855"/>
      <c r="AQ93" s="855"/>
      <c r="AR93" s="855"/>
      <c r="AS93" s="855"/>
      <c r="AT93" s="855"/>
      <c r="AU93" s="855"/>
      <c r="AV93" s="855"/>
      <c r="AW93" s="855"/>
      <c r="AX93" s="855"/>
      <c r="AY93" s="855"/>
      <c r="AZ93" s="855"/>
      <c r="BA93" s="855"/>
      <c r="BB93" s="855"/>
      <c r="BC93" s="855"/>
      <c r="BD93" s="855"/>
      <c r="BE93" s="855"/>
      <c r="BF93" s="855"/>
      <c r="BG93" s="855"/>
      <c r="BH93" s="855"/>
    </row>
    <row r="94" spans="1:60" outlineLevel="1">
      <c r="A94" s="848">
        <v>80</v>
      </c>
      <c r="B94" s="849" t="s">
        <v>1383</v>
      </c>
      <c r="C94" s="850" t="s">
        <v>1384</v>
      </c>
      <c r="D94" s="851" t="s">
        <v>136</v>
      </c>
      <c r="E94" s="852">
        <v>2648.5</v>
      </c>
      <c r="F94" s="1101">
        <v>0</v>
      </c>
      <c r="G94" s="853">
        <f t="shared" si="27"/>
        <v>0</v>
      </c>
      <c r="H94" s="853">
        <v>19.3</v>
      </c>
      <c r="I94" s="853">
        <f t="shared" si="21"/>
        <v>51116.05</v>
      </c>
      <c r="J94" s="853">
        <v>66.7</v>
      </c>
      <c r="K94" s="853">
        <f t="shared" si="22"/>
        <v>176654.95</v>
      </c>
      <c r="L94" s="853">
        <v>15</v>
      </c>
      <c r="M94" s="853">
        <f t="shared" si="23"/>
        <v>0</v>
      </c>
      <c r="N94" s="851">
        <v>3.8000000000000002E-4</v>
      </c>
      <c r="O94" s="851">
        <f t="shared" si="24"/>
        <v>1.0064299999999999</v>
      </c>
      <c r="P94" s="851">
        <v>0</v>
      </c>
      <c r="Q94" s="851">
        <f t="shared" si="25"/>
        <v>0</v>
      </c>
      <c r="R94" s="851"/>
      <c r="S94" s="851"/>
      <c r="T94" s="854">
        <v>0.18</v>
      </c>
      <c r="U94" s="851">
        <f t="shared" si="26"/>
        <v>476.73</v>
      </c>
      <c r="V94" s="855"/>
      <c r="W94" s="855"/>
      <c r="X94" s="855"/>
      <c r="Y94" s="855"/>
      <c r="Z94" s="855"/>
      <c r="AA94" s="855"/>
      <c r="AB94" s="855"/>
      <c r="AC94" s="855"/>
      <c r="AD94" s="855"/>
      <c r="AE94" s="855" t="s">
        <v>1262</v>
      </c>
      <c r="AF94" s="855"/>
      <c r="AG94" s="855"/>
      <c r="AH94" s="855"/>
      <c r="AI94" s="855"/>
      <c r="AJ94" s="855"/>
      <c r="AK94" s="855"/>
      <c r="AL94" s="855"/>
      <c r="AM94" s="855"/>
      <c r="AN94" s="855"/>
      <c r="AO94" s="855"/>
      <c r="AP94" s="855"/>
      <c r="AQ94" s="855"/>
      <c r="AR94" s="855"/>
      <c r="AS94" s="855"/>
      <c r="AT94" s="855"/>
      <c r="AU94" s="855"/>
      <c r="AV94" s="855"/>
      <c r="AW94" s="855"/>
      <c r="AX94" s="855"/>
      <c r="AY94" s="855"/>
      <c r="AZ94" s="855"/>
      <c r="BA94" s="855"/>
      <c r="BB94" s="855"/>
      <c r="BC94" s="855"/>
      <c r="BD94" s="855"/>
      <c r="BE94" s="855"/>
      <c r="BF94" s="855"/>
      <c r="BG94" s="855"/>
      <c r="BH94" s="855"/>
    </row>
    <row r="95" spans="1:60" outlineLevel="1">
      <c r="A95" s="848">
        <v>81</v>
      </c>
      <c r="B95" s="849" t="s">
        <v>1385</v>
      </c>
      <c r="C95" s="850" t="s">
        <v>1386</v>
      </c>
      <c r="D95" s="851" t="s">
        <v>1335</v>
      </c>
      <c r="E95" s="852">
        <v>4.68</v>
      </c>
      <c r="F95" s="1101">
        <v>0</v>
      </c>
      <c r="G95" s="853">
        <f t="shared" si="27"/>
        <v>0</v>
      </c>
      <c r="H95" s="853">
        <v>0</v>
      </c>
      <c r="I95" s="853">
        <f t="shared" si="21"/>
        <v>0</v>
      </c>
      <c r="J95" s="853">
        <v>434.1</v>
      </c>
      <c r="K95" s="853">
        <f t="shared" si="22"/>
        <v>2031.59</v>
      </c>
      <c r="L95" s="853">
        <v>15</v>
      </c>
      <c r="M95" s="853">
        <f t="shared" si="23"/>
        <v>0</v>
      </c>
      <c r="N95" s="851">
        <v>0</v>
      </c>
      <c r="O95" s="851">
        <f t="shared" si="24"/>
        <v>0</v>
      </c>
      <c r="P95" s="851">
        <v>0</v>
      </c>
      <c r="Q95" s="851">
        <f t="shared" si="25"/>
        <v>0</v>
      </c>
      <c r="R95" s="851"/>
      <c r="S95" s="851"/>
      <c r="T95" s="854">
        <v>1.33</v>
      </c>
      <c r="U95" s="851">
        <f t="shared" si="26"/>
        <v>6.22</v>
      </c>
      <c r="V95" s="855"/>
      <c r="W95" s="855"/>
      <c r="X95" s="855"/>
      <c r="Y95" s="855"/>
      <c r="Z95" s="855"/>
      <c r="AA95" s="855"/>
      <c r="AB95" s="855"/>
      <c r="AC95" s="855"/>
      <c r="AD95" s="855"/>
      <c r="AE95" s="855" t="s">
        <v>1262</v>
      </c>
      <c r="AF95" s="855"/>
      <c r="AG95" s="855"/>
      <c r="AH95" s="855"/>
      <c r="AI95" s="855"/>
      <c r="AJ95" s="855"/>
      <c r="AK95" s="855"/>
      <c r="AL95" s="855"/>
      <c r="AM95" s="855"/>
      <c r="AN95" s="855"/>
      <c r="AO95" s="855"/>
      <c r="AP95" s="855"/>
      <c r="AQ95" s="855"/>
      <c r="AR95" s="855"/>
      <c r="AS95" s="855"/>
      <c r="AT95" s="855"/>
      <c r="AU95" s="855"/>
      <c r="AV95" s="855"/>
      <c r="AW95" s="855"/>
      <c r="AX95" s="855"/>
      <c r="AY95" s="855"/>
      <c r="AZ95" s="855"/>
      <c r="BA95" s="855"/>
      <c r="BB95" s="855"/>
      <c r="BC95" s="855"/>
      <c r="BD95" s="855"/>
      <c r="BE95" s="855"/>
      <c r="BF95" s="855"/>
      <c r="BG95" s="855"/>
      <c r="BH95" s="855"/>
    </row>
    <row r="96" spans="1:60" outlineLevel="1">
      <c r="A96" s="848">
        <v>82</v>
      </c>
      <c r="B96" s="849" t="s">
        <v>1387</v>
      </c>
      <c r="C96" s="850" t="s">
        <v>1388</v>
      </c>
      <c r="D96" s="851" t="s">
        <v>136</v>
      </c>
      <c r="E96" s="852">
        <v>1870</v>
      </c>
      <c r="F96" s="1101">
        <v>0</v>
      </c>
      <c r="G96" s="853">
        <f t="shared" si="27"/>
        <v>0</v>
      </c>
      <c r="H96" s="853">
        <v>0</v>
      </c>
      <c r="I96" s="853">
        <f t="shared" si="21"/>
        <v>0</v>
      </c>
      <c r="J96" s="853">
        <v>45.2</v>
      </c>
      <c r="K96" s="853">
        <f t="shared" si="22"/>
        <v>84524</v>
      </c>
      <c r="L96" s="853">
        <v>15</v>
      </c>
      <c r="M96" s="853">
        <f t="shared" si="23"/>
        <v>0</v>
      </c>
      <c r="N96" s="851">
        <v>0</v>
      </c>
      <c r="O96" s="851">
        <f t="shared" si="24"/>
        <v>0</v>
      </c>
      <c r="P96" s="851">
        <v>2.1299999999999999E-3</v>
      </c>
      <c r="Q96" s="851">
        <f t="shared" si="25"/>
        <v>3.9830999999999999</v>
      </c>
      <c r="R96" s="851"/>
      <c r="S96" s="851"/>
      <c r="T96" s="854">
        <v>0.17299999999999999</v>
      </c>
      <c r="U96" s="851">
        <f t="shared" si="26"/>
        <v>323.51</v>
      </c>
      <c r="V96" s="855"/>
      <c r="W96" s="855"/>
      <c r="X96" s="855"/>
      <c r="Y96" s="855"/>
      <c r="Z96" s="855"/>
      <c r="AA96" s="855"/>
      <c r="AB96" s="855"/>
      <c r="AC96" s="855"/>
      <c r="AD96" s="855"/>
      <c r="AE96" s="855" t="s">
        <v>1262</v>
      </c>
      <c r="AF96" s="855"/>
      <c r="AG96" s="855"/>
      <c r="AH96" s="855"/>
      <c r="AI96" s="855"/>
      <c r="AJ96" s="855"/>
      <c r="AK96" s="855"/>
      <c r="AL96" s="855"/>
      <c r="AM96" s="855"/>
      <c r="AN96" s="855"/>
      <c r="AO96" s="855"/>
      <c r="AP96" s="855"/>
      <c r="AQ96" s="855"/>
      <c r="AR96" s="855"/>
      <c r="AS96" s="855"/>
      <c r="AT96" s="855"/>
      <c r="AU96" s="855"/>
      <c r="AV96" s="855"/>
      <c r="AW96" s="855"/>
      <c r="AX96" s="855"/>
      <c r="AY96" s="855"/>
      <c r="AZ96" s="855"/>
      <c r="BA96" s="855"/>
      <c r="BB96" s="855"/>
      <c r="BC96" s="855"/>
      <c r="BD96" s="855"/>
      <c r="BE96" s="855"/>
      <c r="BF96" s="855"/>
      <c r="BG96" s="855"/>
      <c r="BH96" s="855"/>
    </row>
    <row r="97" spans="1:60" outlineLevel="1">
      <c r="A97" s="848">
        <v>83</v>
      </c>
      <c r="B97" s="849" t="s">
        <v>1389</v>
      </c>
      <c r="C97" s="850" t="s">
        <v>1390</v>
      </c>
      <c r="D97" s="851" t="s">
        <v>136</v>
      </c>
      <c r="E97" s="852">
        <v>76.5</v>
      </c>
      <c r="F97" s="1101">
        <v>0</v>
      </c>
      <c r="G97" s="853">
        <f t="shared" si="27"/>
        <v>0</v>
      </c>
      <c r="H97" s="853">
        <v>0</v>
      </c>
      <c r="I97" s="853">
        <f t="shared" si="21"/>
        <v>0</v>
      </c>
      <c r="J97" s="853">
        <v>53.3</v>
      </c>
      <c r="K97" s="853">
        <f t="shared" si="22"/>
        <v>4077.45</v>
      </c>
      <c r="L97" s="853">
        <v>15</v>
      </c>
      <c r="M97" s="853">
        <f t="shared" si="23"/>
        <v>0</v>
      </c>
      <c r="N97" s="851">
        <v>0</v>
      </c>
      <c r="O97" s="851">
        <f t="shared" si="24"/>
        <v>0</v>
      </c>
      <c r="P97" s="851">
        <v>4.9699999999999996E-3</v>
      </c>
      <c r="Q97" s="851">
        <f t="shared" si="25"/>
        <v>0.38020999999999999</v>
      </c>
      <c r="R97" s="851"/>
      <c r="S97" s="851"/>
      <c r="T97" s="854">
        <v>0.20399999999999999</v>
      </c>
      <c r="U97" s="851">
        <f t="shared" si="26"/>
        <v>15.61</v>
      </c>
      <c r="V97" s="855"/>
      <c r="W97" s="855"/>
      <c r="X97" s="855"/>
      <c r="Y97" s="855"/>
      <c r="Z97" s="855"/>
      <c r="AA97" s="855"/>
      <c r="AB97" s="855"/>
      <c r="AC97" s="855"/>
      <c r="AD97" s="855"/>
      <c r="AE97" s="855" t="s">
        <v>1262</v>
      </c>
      <c r="AF97" s="855"/>
      <c r="AG97" s="855"/>
      <c r="AH97" s="855"/>
      <c r="AI97" s="855"/>
      <c r="AJ97" s="855"/>
      <c r="AK97" s="855"/>
      <c r="AL97" s="855"/>
      <c r="AM97" s="855"/>
      <c r="AN97" s="855"/>
      <c r="AO97" s="855"/>
      <c r="AP97" s="855"/>
      <c r="AQ97" s="855"/>
      <c r="AR97" s="855"/>
      <c r="AS97" s="855"/>
      <c r="AT97" s="855"/>
      <c r="AU97" s="855"/>
      <c r="AV97" s="855"/>
      <c r="AW97" s="855"/>
      <c r="AX97" s="855"/>
      <c r="AY97" s="855"/>
      <c r="AZ97" s="855"/>
      <c r="BA97" s="855"/>
      <c r="BB97" s="855"/>
      <c r="BC97" s="855"/>
      <c r="BD97" s="855"/>
      <c r="BE97" s="855"/>
      <c r="BF97" s="855"/>
      <c r="BG97" s="855"/>
      <c r="BH97" s="855"/>
    </row>
    <row r="98" spans="1:60" outlineLevel="1">
      <c r="A98" s="848">
        <v>84</v>
      </c>
      <c r="B98" s="849" t="s">
        <v>1391</v>
      </c>
      <c r="C98" s="850" t="s">
        <v>1392</v>
      </c>
      <c r="D98" s="851" t="s">
        <v>136</v>
      </c>
      <c r="E98" s="852">
        <v>20</v>
      </c>
      <c r="F98" s="1101">
        <v>0</v>
      </c>
      <c r="G98" s="853">
        <f t="shared" si="27"/>
        <v>0</v>
      </c>
      <c r="H98" s="853">
        <v>0</v>
      </c>
      <c r="I98" s="853">
        <f t="shared" si="21"/>
        <v>0</v>
      </c>
      <c r="J98" s="853">
        <v>62.4</v>
      </c>
      <c r="K98" s="853">
        <f t="shared" si="22"/>
        <v>1248</v>
      </c>
      <c r="L98" s="853">
        <v>15</v>
      </c>
      <c r="M98" s="853">
        <f t="shared" si="23"/>
        <v>0</v>
      </c>
      <c r="N98" s="851">
        <v>0</v>
      </c>
      <c r="O98" s="851">
        <f t="shared" si="24"/>
        <v>0</v>
      </c>
      <c r="P98" s="851">
        <v>6.7000000000000002E-3</v>
      </c>
      <c r="Q98" s="851">
        <f t="shared" si="25"/>
        <v>0.13400000000000001</v>
      </c>
      <c r="R98" s="851"/>
      <c r="S98" s="851"/>
      <c r="T98" s="854">
        <v>0.23899999999999999</v>
      </c>
      <c r="U98" s="851">
        <f t="shared" si="26"/>
        <v>4.78</v>
      </c>
      <c r="V98" s="855"/>
      <c r="W98" s="855"/>
      <c r="X98" s="855"/>
      <c r="Y98" s="855"/>
      <c r="Z98" s="855"/>
      <c r="AA98" s="855"/>
      <c r="AB98" s="855"/>
      <c r="AC98" s="855"/>
      <c r="AD98" s="855"/>
      <c r="AE98" s="855" t="s">
        <v>1262</v>
      </c>
      <c r="AF98" s="855"/>
      <c r="AG98" s="855"/>
      <c r="AH98" s="855"/>
      <c r="AI98" s="855"/>
      <c r="AJ98" s="855"/>
      <c r="AK98" s="855"/>
      <c r="AL98" s="855"/>
      <c r="AM98" s="855"/>
      <c r="AN98" s="855"/>
      <c r="AO98" s="855"/>
      <c r="AP98" s="855"/>
      <c r="AQ98" s="855"/>
      <c r="AR98" s="855"/>
      <c r="AS98" s="855"/>
      <c r="AT98" s="855"/>
      <c r="AU98" s="855"/>
      <c r="AV98" s="855"/>
      <c r="AW98" s="855"/>
      <c r="AX98" s="855"/>
      <c r="AY98" s="855"/>
      <c r="AZ98" s="855"/>
      <c r="BA98" s="855"/>
      <c r="BB98" s="855"/>
      <c r="BC98" s="855"/>
      <c r="BD98" s="855"/>
      <c r="BE98" s="855"/>
      <c r="BF98" s="855"/>
      <c r="BG98" s="855"/>
      <c r="BH98" s="855"/>
    </row>
    <row r="99" spans="1:60" outlineLevel="1">
      <c r="A99" s="848">
        <v>85</v>
      </c>
      <c r="B99" s="849" t="s">
        <v>1393</v>
      </c>
      <c r="C99" s="850" t="s">
        <v>1394</v>
      </c>
      <c r="D99" s="851" t="s">
        <v>136</v>
      </c>
      <c r="E99" s="852">
        <v>50</v>
      </c>
      <c r="F99" s="1101">
        <v>0</v>
      </c>
      <c r="G99" s="853">
        <f t="shared" si="27"/>
        <v>0</v>
      </c>
      <c r="H99" s="853">
        <v>0</v>
      </c>
      <c r="I99" s="853">
        <f t="shared" si="21"/>
        <v>0</v>
      </c>
      <c r="J99" s="853">
        <v>66.900000000000006</v>
      </c>
      <c r="K99" s="853">
        <f t="shared" si="22"/>
        <v>3345</v>
      </c>
      <c r="L99" s="853">
        <v>15</v>
      </c>
      <c r="M99" s="853">
        <f t="shared" si="23"/>
        <v>0</v>
      </c>
      <c r="N99" s="851">
        <v>0</v>
      </c>
      <c r="O99" s="851">
        <f t="shared" si="24"/>
        <v>0</v>
      </c>
      <c r="P99" s="851">
        <v>9.5899999999999996E-3</v>
      </c>
      <c r="Q99" s="851">
        <f t="shared" si="25"/>
        <v>0.47949999999999998</v>
      </c>
      <c r="R99" s="851"/>
      <c r="S99" s="851"/>
      <c r="T99" s="854">
        <v>0.25600000000000001</v>
      </c>
      <c r="U99" s="851">
        <f t="shared" si="26"/>
        <v>12.8</v>
      </c>
      <c r="V99" s="855"/>
      <c r="W99" s="855"/>
      <c r="X99" s="855"/>
      <c r="Y99" s="855"/>
      <c r="Z99" s="855"/>
      <c r="AA99" s="855"/>
      <c r="AB99" s="855"/>
      <c r="AC99" s="855"/>
      <c r="AD99" s="855"/>
      <c r="AE99" s="855" t="s">
        <v>1262</v>
      </c>
      <c r="AF99" s="855"/>
      <c r="AG99" s="855"/>
      <c r="AH99" s="855"/>
      <c r="AI99" s="855"/>
      <c r="AJ99" s="855"/>
      <c r="AK99" s="855"/>
      <c r="AL99" s="855"/>
      <c r="AM99" s="855"/>
      <c r="AN99" s="855"/>
      <c r="AO99" s="855"/>
      <c r="AP99" s="855"/>
      <c r="AQ99" s="855"/>
      <c r="AR99" s="855"/>
      <c r="AS99" s="855"/>
      <c r="AT99" s="855"/>
      <c r="AU99" s="855"/>
      <c r="AV99" s="855"/>
      <c r="AW99" s="855"/>
      <c r="AX99" s="855"/>
      <c r="AY99" s="855"/>
      <c r="AZ99" s="855"/>
      <c r="BA99" s="855"/>
      <c r="BB99" s="855"/>
      <c r="BC99" s="855"/>
      <c r="BD99" s="855"/>
      <c r="BE99" s="855"/>
      <c r="BF99" s="855"/>
      <c r="BG99" s="855"/>
      <c r="BH99" s="855"/>
    </row>
    <row r="100" spans="1:60" outlineLevel="1">
      <c r="A100" s="848">
        <v>86</v>
      </c>
      <c r="B100" s="849" t="s">
        <v>1395</v>
      </c>
      <c r="C100" s="850" t="s">
        <v>1396</v>
      </c>
      <c r="D100" s="851" t="s">
        <v>136</v>
      </c>
      <c r="E100" s="852">
        <v>10</v>
      </c>
      <c r="F100" s="1101">
        <v>0</v>
      </c>
      <c r="G100" s="853">
        <f t="shared" si="27"/>
        <v>0</v>
      </c>
      <c r="H100" s="853">
        <v>0</v>
      </c>
      <c r="I100" s="853">
        <f t="shared" si="21"/>
        <v>0</v>
      </c>
      <c r="J100" s="853">
        <v>77.599999999999994</v>
      </c>
      <c r="K100" s="853">
        <f t="shared" si="22"/>
        <v>776</v>
      </c>
      <c r="L100" s="853">
        <v>15</v>
      </c>
      <c r="M100" s="853">
        <f t="shared" si="23"/>
        <v>0</v>
      </c>
      <c r="N100" s="851">
        <v>0</v>
      </c>
      <c r="O100" s="851">
        <f t="shared" si="24"/>
        <v>0</v>
      </c>
      <c r="P100" s="851">
        <v>1.102E-2</v>
      </c>
      <c r="Q100" s="851">
        <f t="shared" si="25"/>
        <v>0.11020000000000001</v>
      </c>
      <c r="R100" s="851"/>
      <c r="S100" s="851"/>
      <c r="T100" s="854">
        <v>0.29699999999999999</v>
      </c>
      <c r="U100" s="851">
        <f t="shared" si="26"/>
        <v>2.97</v>
      </c>
      <c r="V100" s="855"/>
      <c r="W100" s="855"/>
      <c r="X100" s="855"/>
      <c r="Y100" s="855"/>
      <c r="Z100" s="855"/>
      <c r="AA100" s="855"/>
      <c r="AB100" s="855"/>
      <c r="AC100" s="855"/>
      <c r="AD100" s="855"/>
      <c r="AE100" s="855" t="s">
        <v>1262</v>
      </c>
      <c r="AF100" s="855"/>
      <c r="AG100" s="855"/>
      <c r="AH100" s="855"/>
      <c r="AI100" s="855"/>
      <c r="AJ100" s="855"/>
      <c r="AK100" s="855"/>
      <c r="AL100" s="855"/>
      <c r="AM100" s="855"/>
      <c r="AN100" s="855"/>
      <c r="AO100" s="855"/>
      <c r="AP100" s="855"/>
      <c r="AQ100" s="855"/>
      <c r="AR100" s="855"/>
      <c r="AS100" s="855"/>
      <c r="AT100" s="855"/>
      <c r="AU100" s="855"/>
      <c r="AV100" s="855"/>
      <c r="AW100" s="855"/>
      <c r="AX100" s="855"/>
      <c r="AY100" s="855"/>
      <c r="AZ100" s="855"/>
      <c r="BA100" s="855"/>
      <c r="BB100" s="855"/>
      <c r="BC100" s="855"/>
      <c r="BD100" s="855"/>
      <c r="BE100" s="855"/>
      <c r="BF100" s="855"/>
      <c r="BG100" s="855"/>
      <c r="BH100" s="855"/>
    </row>
    <row r="101" spans="1:60" outlineLevel="1">
      <c r="A101" s="848">
        <v>87</v>
      </c>
      <c r="B101" s="849" t="s">
        <v>1302</v>
      </c>
      <c r="C101" s="850" t="s">
        <v>1336</v>
      </c>
      <c r="D101" s="851" t="s">
        <v>136</v>
      </c>
      <c r="E101" s="852">
        <v>770</v>
      </c>
      <c r="F101" s="1101">
        <v>0</v>
      </c>
      <c r="G101" s="853">
        <f t="shared" si="27"/>
        <v>0</v>
      </c>
      <c r="H101" s="853">
        <v>0</v>
      </c>
      <c r="I101" s="853">
        <f t="shared" si="21"/>
        <v>0</v>
      </c>
      <c r="J101" s="853">
        <v>91.3</v>
      </c>
      <c r="K101" s="853">
        <f t="shared" si="22"/>
        <v>70301</v>
      </c>
      <c r="L101" s="853">
        <v>15</v>
      </c>
      <c r="M101" s="853">
        <f t="shared" si="23"/>
        <v>0</v>
      </c>
      <c r="N101" s="851">
        <v>0</v>
      </c>
      <c r="O101" s="851">
        <f t="shared" si="24"/>
        <v>0</v>
      </c>
      <c r="P101" s="851">
        <v>0</v>
      </c>
      <c r="Q101" s="851">
        <f t="shared" si="25"/>
        <v>0</v>
      </c>
      <c r="R101" s="851"/>
      <c r="S101" s="851"/>
      <c r="T101" s="854">
        <v>0.3</v>
      </c>
      <c r="U101" s="851">
        <f t="shared" si="26"/>
        <v>231</v>
      </c>
      <c r="V101" s="855"/>
      <c r="W101" s="855"/>
      <c r="X101" s="855"/>
      <c r="Y101" s="855"/>
      <c r="Z101" s="855"/>
      <c r="AA101" s="855"/>
      <c r="AB101" s="855"/>
      <c r="AC101" s="855"/>
      <c r="AD101" s="855"/>
      <c r="AE101" s="855" t="s">
        <v>1262</v>
      </c>
      <c r="AF101" s="855"/>
      <c r="AG101" s="855"/>
      <c r="AH101" s="855"/>
      <c r="AI101" s="855"/>
      <c r="AJ101" s="855"/>
      <c r="AK101" s="855"/>
      <c r="AL101" s="855"/>
      <c r="AM101" s="855"/>
      <c r="AN101" s="855"/>
      <c r="AO101" s="855"/>
      <c r="AP101" s="855"/>
      <c r="AQ101" s="855"/>
      <c r="AR101" s="855"/>
      <c r="AS101" s="855"/>
      <c r="AT101" s="855"/>
      <c r="AU101" s="855"/>
      <c r="AV101" s="855"/>
      <c r="AW101" s="855"/>
      <c r="AX101" s="855"/>
      <c r="AY101" s="855"/>
      <c r="AZ101" s="855"/>
      <c r="BA101" s="855"/>
      <c r="BB101" s="855"/>
      <c r="BC101" s="855"/>
      <c r="BD101" s="855"/>
      <c r="BE101" s="855"/>
      <c r="BF101" s="855"/>
      <c r="BG101" s="855"/>
      <c r="BH101" s="855"/>
    </row>
    <row r="102" spans="1:60" outlineLevel="1">
      <c r="A102" s="848">
        <v>88</v>
      </c>
      <c r="B102" s="849" t="s">
        <v>1302</v>
      </c>
      <c r="C102" s="850" t="s">
        <v>1337</v>
      </c>
      <c r="D102" s="851" t="s">
        <v>136</v>
      </c>
      <c r="E102" s="852">
        <v>770</v>
      </c>
      <c r="F102" s="1101">
        <v>0</v>
      </c>
      <c r="G102" s="853">
        <f t="shared" si="27"/>
        <v>0</v>
      </c>
      <c r="H102" s="853">
        <v>9.6999999999999993</v>
      </c>
      <c r="I102" s="853">
        <f t="shared" si="21"/>
        <v>7469</v>
      </c>
      <c r="J102" s="853">
        <v>3.6000000000000014</v>
      </c>
      <c r="K102" s="853">
        <f t="shared" si="22"/>
        <v>2772</v>
      </c>
      <c r="L102" s="853">
        <v>15</v>
      </c>
      <c r="M102" s="853">
        <f t="shared" si="23"/>
        <v>0</v>
      </c>
      <c r="N102" s="851">
        <v>1.685E-2</v>
      </c>
      <c r="O102" s="851">
        <f t="shared" si="24"/>
        <v>12.974500000000001</v>
      </c>
      <c r="P102" s="851">
        <v>0</v>
      </c>
      <c r="Q102" s="851">
        <f t="shared" si="25"/>
        <v>0</v>
      </c>
      <c r="R102" s="851"/>
      <c r="S102" s="851"/>
      <c r="T102" s="854">
        <v>1.2E-2</v>
      </c>
      <c r="U102" s="851">
        <f t="shared" si="26"/>
        <v>9.24</v>
      </c>
      <c r="V102" s="855"/>
      <c r="W102" s="855"/>
      <c r="X102" s="855"/>
      <c r="Y102" s="855"/>
      <c r="Z102" s="855"/>
      <c r="AA102" s="855"/>
      <c r="AB102" s="855"/>
      <c r="AC102" s="855"/>
      <c r="AD102" s="855"/>
      <c r="AE102" s="855" t="s">
        <v>1262</v>
      </c>
      <c r="AF102" s="855"/>
      <c r="AG102" s="855"/>
      <c r="AH102" s="855"/>
      <c r="AI102" s="855"/>
      <c r="AJ102" s="855"/>
      <c r="AK102" s="855"/>
      <c r="AL102" s="855"/>
      <c r="AM102" s="855"/>
      <c r="AN102" s="855"/>
      <c r="AO102" s="855"/>
      <c r="AP102" s="855"/>
      <c r="AQ102" s="855"/>
      <c r="AR102" s="855"/>
      <c r="AS102" s="855"/>
      <c r="AT102" s="855"/>
      <c r="AU102" s="855"/>
      <c r="AV102" s="855"/>
      <c r="AW102" s="855"/>
      <c r="AX102" s="855"/>
      <c r="AY102" s="855"/>
      <c r="AZ102" s="855"/>
      <c r="BA102" s="855"/>
      <c r="BB102" s="855"/>
      <c r="BC102" s="855"/>
      <c r="BD102" s="855"/>
      <c r="BE102" s="855"/>
      <c r="BF102" s="855"/>
      <c r="BG102" s="855"/>
      <c r="BH102" s="855"/>
    </row>
    <row r="103" spans="1:60" outlineLevel="1">
      <c r="A103" s="848">
        <v>89</v>
      </c>
      <c r="B103" s="849" t="s">
        <v>1302</v>
      </c>
      <c r="C103" s="850" t="s">
        <v>1338</v>
      </c>
      <c r="D103" s="851" t="s">
        <v>136</v>
      </c>
      <c r="E103" s="852">
        <v>770</v>
      </c>
      <c r="F103" s="1101">
        <v>0</v>
      </c>
      <c r="G103" s="853">
        <f t="shared" si="27"/>
        <v>0</v>
      </c>
      <c r="H103" s="853">
        <v>0</v>
      </c>
      <c r="I103" s="853">
        <f t="shared" si="21"/>
        <v>0</v>
      </c>
      <c r="J103" s="853">
        <v>3.6</v>
      </c>
      <c r="K103" s="853">
        <f t="shared" si="22"/>
        <v>2772</v>
      </c>
      <c r="L103" s="853">
        <v>15</v>
      </c>
      <c r="M103" s="853">
        <f t="shared" si="23"/>
        <v>0</v>
      </c>
      <c r="N103" s="851">
        <v>0</v>
      </c>
      <c r="O103" s="851">
        <f t="shared" si="24"/>
        <v>0</v>
      </c>
      <c r="P103" s="851">
        <v>0</v>
      </c>
      <c r="Q103" s="851">
        <f t="shared" si="25"/>
        <v>0</v>
      </c>
      <c r="R103" s="851"/>
      <c r="S103" s="851"/>
      <c r="T103" s="854">
        <v>1.2E-2</v>
      </c>
      <c r="U103" s="851">
        <f t="shared" si="26"/>
        <v>9.24</v>
      </c>
      <c r="V103" s="855"/>
      <c r="W103" s="855"/>
      <c r="X103" s="855"/>
      <c r="Y103" s="855"/>
      <c r="Z103" s="855"/>
      <c r="AA103" s="855"/>
      <c r="AB103" s="855"/>
      <c r="AC103" s="855"/>
      <c r="AD103" s="855"/>
      <c r="AE103" s="855" t="s">
        <v>1262</v>
      </c>
      <c r="AF103" s="855"/>
      <c r="AG103" s="855"/>
      <c r="AH103" s="855"/>
      <c r="AI103" s="855"/>
      <c r="AJ103" s="855"/>
      <c r="AK103" s="855"/>
      <c r="AL103" s="855"/>
      <c r="AM103" s="855"/>
      <c r="AN103" s="855"/>
      <c r="AO103" s="855"/>
      <c r="AP103" s="855"/>
      <c r="AQ103" s="855"/>
      <c r="AR103" s="855"/>
      <c r="AS103" s="855"/>
      <c r="AT103" s="855"/>
      <c r="AU103" s="855"/>
      <c r="AV103" s="855"/>
      <c r="AW103" s="855"/>
      <c r="AX103" s="855"/>
      <c r="AY103" s="855"/>
      <c r="AZ103" s="855"/>
      <c r="BA103" s="855"/>
      <c r="BB103" s="855"/>
      <c r="BC103" s="855"/>
      <c r="BD103" s="855"/>
      <c r="BE103" s="855"/>
      <c r="BF103" s="855"/>
      <c r="BG103" s="855"/>
      <c r="BH103" s="855"/>
    </row>
    <row r="104" spans="1:60" ht="22.5" outlineLevel="1">
      <c r="A104" s="848">
        <v>90</v>
      </c>
      <c r="B104" s="849" t="s">
        <v>1302</v>
      </c>
      <c r="C104" s="850" t="s">
        <v>1397</v>
      </c>
      <c r="D104" s="851" t="s">
        <v>666</v>
      </c>
      <c r="E104" s="852">
        <v>1</v>
      </c>
      <c r="F104" s="1101">
        <v>0</v>
      </c>
      <c r="G104" s="853">
        <f t="shared" si="27"/>
        <v>0</v>
      </c>
      <c r="H104" s="853">
        <v>0</v>
      </c>
      <c r="I104" s="853">
        <f t="shared" si="21"/>
        <v>0</v>
      </c>
      <c r="J104" s="853">
        <v>8501.69</v>
      </c>
      <c r="K104" s="853">
        <f t="shared" si="22"/>
        <v>8501.69</v>
      </c>
      <c r="L104" s="853">
        <v>15</v>
      </c>
      <c r="M104" s="853">
        <f t="shared" si="23"/>
        <v>0</v>
      </c>
      <c r="N104" s="851">
        <v>0</v>
      </c>
      <c r="O104" s="851">
        <f t="shared" si="24"/>
        <v>0</v>
      </c>
      <c r="P104" s="851">
        <v>0</v>
      </c>
      <c r="Q104" s="851">
        <f t="shared" si="25"/>
        <v>0</v>
      </c>
      <c r="R104" s="851"/>
      <c r="S104" s="851"/>
      <c r="T104" s="854">
        <v>0</v>
      </c>
      <c r="U104" s="851">
        <f t="shared" si="26"/>
        <v>0</v>
      </c>
      <c r="V104" s="855"/>
      <c r="W104" s="855"/>
      <c r="X104" s="855"/>
      <c r="Y104" s="855"/>
      <c r="Z104" s="855"/>
      <c r="AA104" s="855"/>
      <c r="AB104" s="855"/>
      <c r="AC104" s="855"/>
      <c r="AD104" s="855"/>
      <c r="AE104" s="855" t="s">
        <v>1262</v>
      </c>
      <c r="AF104" s="855"/>
      <c r="AG104" s="855"/>
      <c r="AH104" s="855"/>
      <c r="AI104" s="855"/>
      <c r="AJ104" s="855"/>
      <c r="AK104" s="855"/>
      <c r="AL104" s="855"/>
      <c r="AM104" s="855"/>
      <c r="AN104" s="855"/>
      <c r="AO104" s="855"/>
      <c r="AP104" s="855"/>
      <c r="AQ104" s="855"/>
      <c r="AR104" s="855"/>
      <c r="AS104" s="855"/>
      <c r="AT104" s="855"/>
      <c r="AU104" s="855"/>
      <c r="AV104" s="855"/>
      <c r="AW104" s="855"/>
      <c r="AX104" s="855"/>
      <c r="AY104" s="855"/>
      <c r="AZ104" s="855"/>
      <c r="BA104" s="855"/>
      <c r="BB104" s="855"/>
      <c r="BC104" s="855"/>
      <c r="BD104" s="855"/>
      <c r="BE104" s="855"/>
      <c r="BF104" s="855"/>
      <c r="BG104" s="855"/>
      <c r="BH104" s="855"/>
    </row>
    <row r="105" spans="1:60">
      <c r="A105" s="856" t="s">
        <v>110</v>
      </c>
      <c r="B105" s="857" t="s">
        <v>1251</v>
      </c>
      <c r="C105" s="858" t="s">
        <v>1252</v>
      </c>
      <c r="D105" s="859"/>
      <c r="E105" s="860"/>
      <c r="F105" s="861"/>
      <c r="G105" s="861">
        <f>SUMIF(AE106:AE133,"&lt;&gt;NOR",G106:G133)</f>
        <v>0</v>
      </c>
      <c r="H105" s="861"/>
      <c r="I105" s="861">
        <f>SUM(I106:I133)</f>
        <v>80440.600000000006</v>
      </c>
      <c r="J105" s="861"/>
      <c r="K105" s="861">
        <f>SUM(K106:K133)</f>
        <v>2116406.08</v>
      </c>
      <c r="L105" s="861"/>
      <c r="M105" s="861">
        <f>SUM(M106:M133)</f>
        <v>0</v>
      </c>
      <c r="N105" s="859"/>
      <c r="O105" s="859">
        <f>SUM(O106:O133)</f>
        <v>1.3483700000000001</v>
      </c>
      <c r="P105" s="859"/>
      <c r="Q105" s="859">
        <f>SUM(Q106:Q133)</f>
        <v>5.8191999999999995</v>
      </c>
      <c r="R105" s="859"/>
      <c r="S105" s="859"/>
      <c r="T105" s="862"/>
      <c r="U105" s="859">
        <f>SUM(U106:U133)</f>
        <v>148.23000000000002</v>
      </c>
      <c r="AE105" s="698" t="s">
        <v>111</v>
      </c>
    </row>
    <row r="106" spans="1:60" outlineLevel="1">
      <c r="A106" s="848">
        <v>103</v>
      </c>
      <c r="B106" s="849" t="s">
        <v>1302</v>
      </c>
      <c r="C106" s="1361" t="s">
        <v>1398</v>
      </c>
      <c r="D106" s="851" t="s">
        <v>666</v>
      </c>
      <c r="E106" s="852">
        <v>65</v>
      </c>
      <c r="F106" s="1101">
        <v>0</v>
      </c>
      <c r="G106" s="853">
        <f>E106*F106</f>
        <v>0</v>
      </c>
      <c r="H106" s="853">
        <v>0</v>
      </c>
      <c r="I106" s="853">
        <f>ROUND(E106*H106,2)</f>
        <v>0</v>
      </c>
      <c r="J106" s="853">
        <v>5351.1</v>
      </c>
      <c r="K106" s="853">
        <f>ROUND(E106*J106,2)</f>
        <v>347821.5</v>
      </c>
      <c r="L106" s="853">
        <v>15</v>
      </c>
      <c r="M106" s="853">
        <f>G106*(1+L106/100)</f>
        <v>0</v>
      </c>
      <c r="N106" s="851">
        <v>0.02</v>
      </c>
      <c r="O106" s="851">
        <f>ROUND(E106*N106,5)</f>
        <v>1.3</v>
      </c>
      <c r="P106" s="851">
        <v>0</v>
      </c>
      <c r="Q106" s="851">
        <f>ROUND(E106*P106,5)</f>
        <v>0</v>
      </c>
      <c r="R106" s="851"/>
      <c r="S106" s="851"/>
      <c r="T106" s="854">
        <v>0</v>
      </c>
      <c r="U106" s="851">
        <f>ROUND(E106*T106,2)</f>
        <v>0</v>
      </c>
      <c r="V106" s="855"/>
      <c r="W106" s="855"/>
      <c r="X106" s="855"/>
      <c r="Y106" s="855"/>
      <c r="Z106" s="855"/>
      <c r="AA106" s="855"/>
      <c r="AB106" s="855"/>
      <c r="AC106" s="855"/>
      <c r="AD106" s="855"/>
      <c r="AE106" s="855" t="s">
        <v>1262</v>
      </c>
      <c r="AF106" s="855"/>
      <c r="AG106" s="855"/>
      <c r="AH106" s="855"/>
      <c r="AI106" s="855"/>
      <c r="AJ106" s="855"/>
      <c r="AK106" s="855"/>
      <c r="AL106" s="855"/>
      <c r="AM106" s="855"/>
      <c r="AN106" s="855"/>
      <c r="AO106" s="855"/>
      <c r="AP106" s="855"/>
      <c r="AQ106" s="855"/>
      <c r="AR106" s="855"/>
      <c r="AS106" s="855"/>
      <c r="AT106" s="855"/>
      <c r="AU106" s="855"/>
      <c r="AV106" s="855"/>
      <c r="AW106" s="855"/>
      <c r="AX106" s="855"/>
      <c r="AY106" s="855"/>
      <c r="AZ106" s="855"/>
      <c r="BA106" s="855"/>
      <c r="BB106" s="855"/>
      <c r="BC106" s="855"/>
      <c r="BD106" s="855"/>
      <c r="BE106" s="855"/>
      <c r="BF106" s="855"/>
      <c r="BG106" s="855"/>
      <c r="BH106" s="855"/>
    </row>
    <row r="107" spans="1:60" ht="33.75" outlineLevel="1">
      <c r="A107" s="848"/>
      <c r="B107" s="849"/>
      <c r="C107" s="1246" t="s">
        <v>1399</v>
      </c>
      <c r="D107" s="1247"/>
      <c r="E107" s="1248"/>
      <c r="F107" s="1249"/>
      <c r="G107" s="1250"/>
      <c r="H107" s="853"/>
      <c r="I107" s="853"/>
      <c r="J107" s="853"/>
      <c r="K107" s="853"/>
      <c r="L107" s="853"/>
      <c r="M107" s="853"/>
      <c r="N107" s="851"/>
      <c r="O107" s="851"/>
      <c r="P107" s="851"/>
      <c r="Q107" s="851"/>
      <c r="R107" s="851"/>
      <c r="S107" s="851"/>
      <c r="T107" s="854"/>
      <c r="U107" s="851"/>
      <c r="V107" s="855"/>
      <c r="W107" s="855"/>
      <c r="X107" s="855"/>
      <c r="Y107" s="855"/>
      <c r="Z107" s="855"/>
      <c r="AA107" s="855"/>
      <c r="AB107" s="855"/>
      <c r="AC107" s="855"/>
      <c r="AD107" s="855"/>
      <c r="AE107" s="855" t="s">
        <v>1313</v>
      </c>
      <c r="AF107" s="855"/>
      <c r="AG107" s="855"/>
      <c r="AH107" s="855"/>
      <c r="AI107" s="855"/>
      <c r="AJ107" s="855"/>
      <c r="AK107" s="855"/>
      <c r="AL107" s="855"/>
      <c r="AM107" s="855"/>
      <c r="AN107" s="855"/>
      <c r="AO107" s="855"/>
      <c r="AP107" s="855"/>
      <c r="AQ107" s="855"/>
      <c r="AR107" s="855"/>
      <c r="AS107" s="855"/>
      <c r="AT107" s="855"/>
      <c r="AU107" s="855"/>
      <c r="AV107" s="855"/>
      <c r="AW107" s="855"/>
      <c r="AX107" s="855"/>
      <c r="AY107" s="855"/>
      <c r="AZ107" s="855"/>
      <c r="BA107" s="863" t="str">
        <f>C107</f>
        <v>umyvadlo klasické s otvorem 55cm, umyvadlová baterie stojánková, propojovací hadice 3/8“, 2x RV DN15,zápachová uzávěrka (tvar tubus) povrch chrom, upevňovací materiál,uzavíratelná vpust click clack</v>
      </c>
      <c r="BB107" s="855"/>
      <c r="BC107" s="855"/>
      <c r="BD107" s="855"/>
      <c r="BE107" s="855"/>
      <c r="BF107" s="855"/>
      <c r="BG107" s="855"/>
      <c r="BH107" s="855"/>
    </row>
    <row r="108" spans="1:60" outlineLevel="1">
      <c r="A108" s="848">
        <v>104</v>
      </c>
      <c r="B108" s="849" t="s">
        <v>1302</v>
      </c>
      <c r="C108" s="1361" t="s">
        <v>1400</v>
      </c>
      <c r="D108" s="851" t="s">
        <v>666</v>
      </c>
      <c r="E108" s="852">
        <v>53</v>
      </c>
      <c r="F108" s="1101">
        <v>0</v>
      </c>
      <c r="G108" s="853">
        <f>E108*F108</f>
        <v>0</v>
      </c>
      <c r="H108" s="853">
        <v>0</v>
      </c>
      <c r="I108" s="853">
        <f>ROUND(E108*H108,2)</f>
        <v>0</v>
      </c>
      <c r="J108" s="853">
        <v>16902.82</v>
      </c>
      <c r="K108" s="853">
        <f>ROUND(E108*J108,2)</f>
        <v>895849.46</v>
      </c>
      <c r="L108" s="853">
        <v>15</v>
      </c>
      <c r="M108" s="853">
        <f>G108*(1+L108/100)</f>
        <v>0</v>
      </c>
      <c r="N108" s="851">
        <v>1E-4</v>
      </c>
      <c r="O108" s="851">
        <f>ROUND(E108*N108,5)</f>
        <v>5.3E-3</v>
      </c>
      <c r="P108" s="851">
        <v>0</v>
      </c>
      <c r="Q108" s="851">
        <f>ROUND(E108*P108,5)</f>
        <v>0</v>
      </c>
      <c r="R108" s="851"/>
      <c r="S108" s="851"/>
      <c r="T108" s="854">
        <v>0</v>
      </c>
      <c r="U108" s="851">
        <f>ROUND(E108*T108,2)</f>
        <v>0</v>
      </c>
      <c r="V108" s="855"/>
      <c r="W108" s="855"/>
      <c r="X108" s="855"/>
      <c r="Y108" s="855"/>
      <c r="Z108" s="855"/>
      <c r="AA108" s="855"/>
      <c r="AB108" s="855"/>
      <c r="AC108" s="855"/>
      <c r="AD108" s="855"/>
      <c r="AE108" s="855" t="s">
        <v>1262</v>
      </c>
      <c r="AF108" s="855"/>
      <c r="AG108" s="855"/>
      <c r="AH108" s="855"/>
      <c r="AI108" s="855"/>
      <c r="AJ108" s="855"/>
      <c r="AK108" s="855"/>
      <c r="AL108" s="855"/>
      <c r="AM108" s="855"/>
      <c r="AN108" s="855"/>
      <c r="AO108" s="855"/>
      <c r="AP108" s="855"/>
      <c r="AQ108" s="855"/>
      <c r="AR108" s="855"/>
      <c r="AS108" s="855"/>
      <c r="AT108" s="855"/>
      <c r="AU108" s="855"/>
      <c r="AV108" s="855"/>
      <c r="AW108" s="855"/>
      <c r="AX108" s="855"/>
      <c r="AY108" s="855"/>
      <c r="AZ108" s="855"/>
      <c r="BA108" s="855"/>
      <c r="BB108" s="855"/>
      <c r="BC108" s="855"/>
      <c r="BD108" s="855"/>
      <c r="BE108" s="855"/>
      <c r="BF108" s="855"/>
      <c r="BG108" s="855"/>
      <c r="BH108" s="855"/>
    </row>
    <row r="109" spans="1:60" ht="22.5" outlineLevel="1">
      <c r="A109" s="848"/>
      <c r="B109" s="849"/>
      <c r="C109" s="1246" t="s">
        <v>1401</v>
      </c>
      <c r="D109" s="1247"/>
      <c r="E109" s="1248"/>
      <c r="F109" s="1249"/>
      <c r="G109" s="1250"/>
      <c r="H109" s="853"/>
      <c r="I109" s="853"/>
      <c r="J109" s="853"/>
      <c r="K109" s="853"/>
      <c r="L109" s="853"/>
      <c r="M109" s="853"/>
      <c r="N109" s="851"/>
      <c r="O109" s="851"/>
      <c r="P109" s="851"/>
      <c r="Q109" s="851"/>
      <c r="R109" s="851"/>
      <c r="S109" s="851"/>
      <c r="T109" s="854"/>
      <c r="U109" s="851"/>
      <c r="V109" s="855"/>
      <c r="W109" s="855"/>
      <c r="X109" s="855"/>
      <c r="Y109" s="855"/>
      <c r="Z109" s="855"/>
      <c r="AA109" s="855"/>
      <c r="AB109" s="855"/>
      <c r="AC109" s="855"/>
      <c r="AD109" s="855"/>
      <c r="AE109" s="855" t="s">
        <v>1313</v>
      </c>
      <c r="AF109" s="855"/>
      <c r="AG109" s="855"/>
      <c r="AH109" s="855"/>
      <c r="AI109" s="855"/>
      <c r="AJ109" s="855"/>
      <c r="AK109" s="855"/>
      <c r="AL109" s="855"/>
      <c r="AM109" s="855"/>
      <c r="AN109" s="855"/>
      <c r="AO109" s="855"/>
      <c r="AP109" s="855"/>
      <c r="AQ109" s="855"/>
      <c r="AR109" s="855"/>
      <c r="AS109" s="855"/>
      <c r="AT109" s="855"/>
      <c r="AU109" s="855"/>
      <c r="AV109" s="855"/>
      <c r="AW109" s="855"/>
      <c r="AX109" s="855"/>
      <c r="AY109" s="855"/>
      <c r="AZ109" s="855"/>
      <c r="BA109" s="863" t="str">
        <f>C109</f>
        <v>sprchová vanička 900x900 s vpustí a zápachovou uzávěrkou, baterie sprchová se sprchovou růžicí,zástěna dodávka stavba ,držák sprchy, zápachová uzávěrka</v>
      </c>
      <c r="BB109" s="855"/>
      <c r="BC109" s="855"/>
      <c r="BD109" s="855"/>
      <c r="BE109" s="855"/>
      <c r="BF109" s="855"/>
      <c r="BG109" s="855"/>
      <c r="BH109" s="855"/>
    </row>
    <row r="110" spans="1:60" outlineLevel="1">
      <c r="A110" s="848">
        <v>105</v>
      </c>
      <c r="B110" s="849" t="s">
        <v>1302</v>
      </c>
      <c r="C110" s="1361" t="s">
        <v>1402</v>
      </c>
      <c r="D110" s="851" t="s">
        <v>666</v>
      </c>
      <c r="E110" s="852">
        <v>68</v>
      </c>
      <c r="F110" s="1101">
        <v>0</v>
      </c>
      <c r="G110" s="853">
        <f>E110*F110</f>
        <v>0</v>
      </c>
      <c r="H110" s="853">
        <v>0</v>
      </c>
      <c r="I110" s="853">
        <f>ROUND(E110*H110,2)</f>
        <v>0</v>
      </c>
      <c r="J110" s="853">
        <v>9231.89</v>
      </c>
      <c r="K110" s="853">
        <f>ROUND(E110*J110,2)</f>
        <v>627768.52</v>
      </c>
      <c r="L110" s="853">
        <v>15</v>
      </c>
      <c r="M110" s="853">
        <f>G110*(1+L110/100)</f>
        <v>0</v>
      </c>
      <c r="N110" s="851">
        <v>0</v>
      </c>
      <c r="O110" s="851">
        <f>ROUND(E110*N110,5)</f>
        <v>0</v>
      </c>
      <c r="P110" s="851">
        <v>0</v>
      </c>
      <c r="Q110" s="851">
        <f>ROUND(E110*P110,5)</f>
        <v>0</v>
      </c>
      <c r="R110" s="851"/>
      <c r="S110" s="851"/>
      <c r="T110" s="854">
        <v>0</v>
      </c>
      <c r="U110" s="851">
        <f>ROUND(E110*T110,2)</f>
        <v>0</v>
      </c>
      <c r="V110" s="855"/>
      <c r="W110" s="855"/>
      <c r="X110" s="855"/>
      <c r="Y110" s="855"/>
      <c r="Z110" s="855"/>
      <c r="AA110" s="855"/>
      <c r="AB110" s="855"/>
      <c r="AC110" s="855"/>
      <c r="AD110" s="855"/>
      <c r="AE110" s="855" t="s">
        <v>1262</v>
      </c>
      <c r="AF110" s="855"/>
      <c r="AG110" s="855"/>
      <c r="AH110" s="855"/>
      <c r="AI110" s="855"/>
      <c r="AJ110" s="855"/>
      <c r="AK110" s="855"/>
      <c r="AL110" s="855"/>
      <c r="AM110" s="855"/>
      <c r="AN110" s="855"/>
      <c r="AO110" s="855"/>
      <c r="AP110" s="855"/>
      <c r="AQ110" s="855"/>
      <c r="AR110" s="855"/>
      <c r="AS110" s="855"/>
      <c r="AT110" s="855"/>
      <c r="AU110" s="855"/>
      <c r="AV110" s="855"/>
      <c r="AW110" s="855"/>
      <c r="AX110" s="855"/>
      <c r="AY110" s="855"/>
      <c r="AZ110" s="855"/>
      <c r="BA110" s="855"/>
      <c r="BB110" s="855"/>
      <c r="BC110" s="855"/>
      <c r="BD110" s="855"/>
      <c r="BE110" s="855"/>
      <c r="BF110" s="855"/>
      <c r="BG110" s="855"/>
      <c r="BH110" s="855"/>
    </row>
    <row r="111" spans="1:60" ht="22.5" outlineLevel="1">
      <c r="A111" s="848"/>
      <c r="B111" s="849"/>
      <c r="C111" s="1246" t="s">
        <v>1403</v>
      </c>
      <c r="D111" s="1247"/>
      <c r="E111" s="1248"/>
      <c r="F111" s="1249"/>
      <c r="G111" s="1250"/>
      <c r="H111" s="853"/>
      <c r="I111" s="853"/>
      <c r="J111" s="853"/>
      <c r="K111" s="853"/>
      <c r="L111" s="853"/>
      <c r="M111" s="853"/>
      <c r="N111" s="851"/>
      <c r="O111" s="851"/>
      <c r="P111" s="851"/>
      <c r="Q111" s="851"/>
      <c r="R111" s="851"/>
      <c r="S111" s="851"/>
      <c r="T111" s="854"/>
      <c r="U111" s="851"/>
      <c r="V111" s="855"/>
      <c r="W111" s="855"/>
      <c r="X111" s="855"/>
      <c r="Y111" s="855"/>
      <c r="Z111" s="855"/>
      <c r="AA111" s="855"/>
      <c r="AB111" s="855"/>
      <c r="AC111" s="855"/>
      <c r="AD111" s="855"/>
      <c r="AE111" s="855" t="s">
        <v>1313</v>
      </c>
      <c r="AF111" s="855"/>
      <c r="AG111" s="855"/>
      <c r="AH111" s="855"/>
      <c r="AI111" s="855"/>
      <c r="AJ111" s="855"/>
      <c r="AK111" s="855"/>
      <c r="AL111" s="855"/>
      <c r="AM111" s="855"/>
      <c r="AN111" s="855"/>
      <c r="AO111" s="855"/>
      <c r="AP111" s="855"/>
      <c r="AQ111" s="855"/>
      <c r="AR111" s="855"/>
      <c r="AS111" s="855"/>
      <c r="AT111" s="855"/>
      <c r="AU111" s="855"/>
      <c r="AV111" s="855"/>
      <c r="AW111" s="855"/>
      <c r="AX111" s="855"/>
      <c r="AY111" s="855"/>
      <c r="AZ111" s="855"/>
      <c r="BA111" s="863" t="str">
        <f>C111</f>
        <v>klozet závěsný 53cm bílý, splachovací tlačítko kov, nádrž 9l, upevňovací prvky, předstěnová instalace, sedátko se zpomalovacím mechanismem pro závěsné klozety</v>
      </c>
      <c r="BB111" s="855"/>
      <c r="BC111" s="855"/>
      <c r="BD111" s="855"/>
      <c r="BE111" s="855"/>
      <c r="BF111" s="855"/>
      <c r="BG111" s="855"/>
      <c r="BH111" s="855"/>
    </row>
    <row r="112" spans="1:60" outlineLevel="1">
      <c r="A112" s="848">
        <v>106</v>
      </c>
      <c r="B112" s="849" t="s">
        <v>1302</v>
      </c>
      <c r="C112" s="1361" t="s">
        <v>1404</v>
      </c>
      <c r="D112" s="851" t="s">
        <v>666</v>
      </c>
      <c r="E112" s="852">
        <v>14</v>
      </c>
      <c r="F112" s="1101">
        <v>0</v>
      </c>
      <c r="G112" s="853">
        <f>E112*F112</f>
        <v>0</v>
      </c>
      <c r="H112" s="853">
        <v>0</v>
      </c>
      <c r="I112" s="853">
        <f>ROUND(E112*H112,2)</f>
        <v>0</v>
      </c>
      <c r="J112" s="853">
        <v>3980.8</v>
      </c>
      <c r="K112" s="853">
        <f>ROUND(E112*J112,2)</f>
        <v>55731.199999999997</v>
      </c>
      <c r="L112" s="853">
        <v>15</v>
      </c>
      <c r="M112" s="853">
        <f>G112*(1+L112/100)</f>
        <v>0</v>
      </c>
      <c r="N112" s="851">
        <v>0</v>
      </c>
      <c r="O112" s="851">
        <f>ROUND(E112*N112,5)</f>
        <v>0</v>
      </c>
      <c r="P112" s="851">
        <v>0</v>
      </c>
      <c r="Q112" s="851">
        <f>ROUND(E112*P112,5)</f>
        <v>0</v>
      </c>
      <c r="R112" s="851"/>
      <c r="S112" s="851"/>
      <c r="T112" s="854">
        <v>0</v>
      </c>
      <c r="U112" s="851">
        <f>ROUND(E112*T112,2)</f>
        <v>0</v>
      </c>
      <c r="V112" s="855"/>
      <c r="W112" s="855"/>
      <c r="X112" s="855"/>
      <c r="Y112" s="855"/>
      <c r="Z112" s="855"/>
      <c r="AA112" s="855"/>
      <c r="AB112" s="855"/>
      <c r="AC112" s="855"/>
      <c r="AD112" s="855"/>
      <c r="AE112" s="855" t="s">
        <v>1262</v>
      </c>
      <c r="AF112" s="855"/>
      <c r="AG112" s="855"/>
      <c r="AH112" s="855"/>
      <c r="AI112" s="855"/>
      <c r="AJ112" s="855"/>
      <c r="AK112" s="855"/>
      <c r="AL112" s="855"/>
      <c r="AM112" s="855"/>
      <c r="AN112" s="855"/>
      <c r="AO112" s="855"/>
      <c r="AP112" s="855"/>
      <c r="AQ112" s="855"/>
      <c r="AR112" s="855"/>
      <c r="AS112" s="855"/>
      <c r="AT112" s="855"/>
      <c r="AU112" s="855"/>
      <c r="AV112" s="855"/>
      <c r="AW112" s="855"/>
      <c r="AX112" s="855"/>
      <c r="AY112" s="855"/>
      <c r="AZ112" s="855"/>
      <c r="BA112" s="855"/>
      <c r="BB112" s="855"/>
      <c r="BC112" s="855"/>
      <c r="BD112" s="855"/>
      <c r="BE112" s="855"/>
      <c r="BF112" s="855"/>
      <c r="BG112" s="855"/>
      <c r="BH112" s="855"/>
    </row>
    <row r="113" spans="1:60" ht="22.5" outlineLevel="1">
      <c r="A113" s="848"/>
      <c r="B113" s="849"/>
      <c r="C113" s="1246" t="s">
        <v>1405</v>
      </c>
      <c r="D113" s="1247"/>
      <c r="E113" s="1248"/>
      <c r="F113" s="1249"/>
      <c r="G113" s="1250"/>
      <c r="H113" s="853"/>
      <c r="I113" s="853"/>
      <c r="J113" s="853"/>
      <c r="K113" s="853"/>
      <c r="L113" s="853"/>
      <c r="M113" s="853"/>
      <c r="N113" s="851"/>
      <c r="O113" s="851"/>
      <c r="P113" s="851"/>
      <c r="Q113" s="851"/>
      <c r="R113" s="851"/>
      <c r="S113" s="851"/>
      <c r="T113" s="854"/>
      <c r="U113" s="851"/>
      <c r="V113" s="855"/>
      <c r="W113" s="855"/>
      <c r="X113" s="855"/>
      <c r="Y113" s="855"/>
      <c r="Z113" s="855"/>
      <c r="AA113" s="855"/>
      <c r="AB113" s="855"/>
      <c r="AC113" s="855"/>
      <c r="AD113" s="855"/>
      <c r="AE113" s="855" t="s">
        <v>1313</v>
      </c>
      <c r="AF113" s="855"/>
      <c r="AG113" s="855"/>
      <c r="AH113" s="855"/>
      <c r="AI113" s="855"/>
      <c r="AJ113" s="855"/>
      <c r="AK113" s="855"/>
      <c r="AL113" s="855"/>
      <c r="AM113" s="855"/>
      <c r="AN113" s="855"/>
      <c r="AO113" s="855"/>
      <c r="AP113" s="855"/>
      <c r="AQ113" s="855"/>
      <c r="AR113" s="855"/>
      <c r="AS113" s="855"/>
      <c r="AT113" s="855"/>
      <c r="AU113" s="855"/>
      <c r="AV113" s="855"/>
      <c r="AW113" s="855"/>
      <c r="AX113" s="855"/>
      <c r="AY113" s="855"/>
      <c r="AZ113" s="855"/>
      <c r="BA113" s="863" t="str">
        <f>C113</f>
        <v>Dřez nerezový(dodávka stavba), baterie stojánková, propojovací hadice 3/8“, 2x RV DN15; zápachová uzávěrka dřezová,uzavíratelná vpust</v>
      </c>
      <c r="BB113" s="855"/>
      <c r="BC113" s="855"/>
      <c r="BD113" s="855"/>
      <c r="BE113" s="855"/>
      <c r="BF113" s="855"/>
      <c r="BG113" s="855"/>
      <c r="BH113" s="855"/>
    </row>
    <row r="114" spans="1:60" outlineLevel="1">
      <c r="A114" s="848">
        <v>107</v>
      </c>
      <c r="B114" s="849" t="s">
        <v>1302</v>
      </c>
      <c r="C114" s="1361" t="s">
        <v>1406</v>
      </c>
      <c r="D114" s="851" t="s">
        <v>666</v>
      </c>
      <c r="E114" s="852">
        <v>1</v>
      </c>
      <c r="F114" s="1101">
        <v>0</v>
      </c>
      <c r="G114" s="853">
        <f>E114*F114</f>
        <v>0</v>
      </c>
      <c r="H114" s="853">
        <v>0</v>
      </c>
      <c r="I114" s="853">
        <f>ROUND(E114*H114,2)</f>
        <v>0</v>
      </c>
      <c r="J114" s="853">
        <v>12532.48</v>
      </c>
      <c r="K114" s="853">
        <f>ROUND(E114*J114,2)</f>
        <v>12532.48</v>
      </c>
      <c r="L114" s="853">
        <v>15</v>
      </c>
      <c r="M114" s="853">
        <f>G114*(1+L114/100)</f>
        <v>0</v>
      </c>
      <c r="N114" s="851">
        <v>0</v>
      </c>
      <c r="O114" s="851">
        <f>ROUND(E114*N114,5)</f>
        <v>0</v>
      </c>
      <c r="P114" s="851">
        <v>0</v>
      </c>
      <c r="Q114" s="851">
        <f>ROUND(E114*P114,5)</f>
        <v>0</v>
      </c>
      <c r="R114" s="851"/>
      <c r="S114" s="851"/>
      <c r="T114" s="854">
        <v>0</v>
      </c>
      <c r="U114" s="851">
        <f>ROUND(E114*T114,2)</f>
        <v>0</v>
      </c>
      <c r="V114" s="855"/>
      <c r="W114" s="855"/>
      <c r="X114" s="855"/>
      <c r="Y114" s="855"/>
      <c r="Z114" s="855"/>
      <c r="AA114" s="855"/>
      <c r="AB114" s="855"/>
      <c r="AC114" s="855"/>
      <c r="AD114" s="855"/>
      <c r="AE114" s="855" t="s">
        <v>1262</v>
      </c>
      <c r="AF114" s="855"/>
      <c r="AG114" s="855"/>
      <c r="AH114" s="855"/>
      <c r="AI114" s="855"/>
      <c r="AJ114" s="855"/>
      <c r="AK114" s="855"/>
      <c r="AL114" s="855"/>
      <c r="AM114" s="855"/>
      <c r="AN114" s="855"/>
      <c r="AO114" s="855"/>
      <c r="AP114" s="855"/>
      <c r="AQ114" s="855"/>
      <c r="AR114" s="855"/>
      <c r="AS114" s="855"/>
      <c r="AT114" s="855"/>
      <c r="AU114" s="855"/>
      <c r="AV114" s="855"/>
      <c r="AW114" s="855"/>
      <c r="AX114" s="855"/>
      <c r="AY114" s="855"/>
      <c r="AZ114" s="855"/>
      <c r="BA114" s="855"/>
      <c r="BB114" s="855"/>
      <c r="BC114" s="855"/>
      <c r="BD114" s="855"/>
      <c r="BE114" s="855"/>
      <c r="BF114" s="855"/>
      <c r="BG114" s="855"/>
      <c r="BH114" s="855"/>
    </row>
    <row r="115" spans="1:60" ht="22.5" outlineLevel="1">
      <c r="A115" s="848"/>
      <c r="B115" s="849"/>
      <c r="C115" s="1246" t="s">
        <v>1407</v>
      </c>
      <c r="D115" s="1247"/>
      <c r="E115" s="1248"/>
      <c r="F115" s="1249"/>
      <c r="G115" s="1250"/>
      <c r="H115" s="853"/>
      <c r="I115" s="853"/>
      <c r="J115" s="853"/>
      <c r="K115" s="853"/>
      <c r="L115" s="853"/>
      <c r="M115" s="853"/>
      <c r="N115" s="851"/>
      <c r="O115" s="851"/>
      <c r="P115" s="851"/>
      <c r="Q115" s="851"/>
      <c r="R115" s="851"/>
      <c r="S115" s="851"/>
      <c r="T115" s="854"/>
      <c r="U115" s="851"/>
      <c r="V115" s="855"/>
      <c r="W115" s="855"/>
      <c r="X115" s="855"/>
      <c r="Y115" s="855"/>
      <c r="Z115" s="855"/>
      <c r="AA115" s="855"/>
      <c r="AB115" s="855"/>
      <c r="AC115" s="855"/>
      <c r="AD115" s="855"/>
      <c r="AE115" s="855" t="s">
        <v>1313</v>
      </c>
      <c r="AF115" s="855"/>
      <c r="AG115" s="855"/>
      <c r="AH115" s="855"/>
      <c r="AI115" s="855"/>
      <c r="AJ115" s="855"/>
      <c r="AK115" s="855"/>
      <c r="AL115" s="855"/>
      <c r="AM115" s="855"/>
      <c r="AN115" s="855"/>
      <c r="AO115" s="855"/>
      <c r="AP115" s="855"/>
      <c r="AQ115" s="855"/>
      <c r="AR115" s="855"/>
      <c r="AS115" s="855"/>
      <c r="AT115" s="855"/>
      <c r="AU115" s="855"/>
      <c r="AV115" s="855"/>
      <c r="AW115" s="855"/>
      <c r="AX115" s="855"/>
      <c r="AY115" s="855"/>
      <c r="AZ115" s="855"/>
      <c r="BA115" s="863" t="str">
        <f>C115</f>
        <v>Závěsná keramická výlevka s plastovou mřížkou, upevňovací prvky,předstěnová instalace, mříž,nástěnná baterie Podomítková, délka ramínka 225 mm</v>
      </c>
      <c r="BB115" s="855"/>
      <c r="BC115" s="855"/>
      <c r="BD115" s="855"/>
      <c r="BE115" s="855"/>
      <c r="BF115" s="855"/>
      <c r="BG115" s="855"/>
      <c r="BH115" s="855"/>
    </row>
    <row r="116" spans="1:60" outlineLevel="1">
      <c r="A116" s="848">
        <v>108</v>
      </c>
      <c r="B116" s="849" t="s">
        <v>1302</v>
      </c>
      <c r="C116" s="1361" t="s">
        <v>1408</v>
      </c>
      <c r="D116" s="851" t="s">
        <v>666</v>
      </c>
      <c r="E116" s="852">
        <v>6</v>
      </c>
      <c r="F116" s="1101">
        <v>0</v>
      </c>
      <c r="G116" s="853">
        <f>E116*F116</f>
        <v>0</v>
      </c>
      <c r="H116" s="853">
        <v>0</v>
      </c>
      <c r="I116" s="853">
        <f>ROUND(E116*H116,2)</f>
        <v>0</v>
      </c>
      <c r="J116" s="853">
        <v>12452.49</v>
      </c>
      <c r="K116" s="853">
        <f>ROUND(E116*J116,2)</f>
        <v>74714.94</v>
      </c>
      <c r="L116" s="853">
        <v>15</v>
      </c>
      <c r="M116" s="853">
        <f>G116*(1+L116/100)</f>
        <v>0</v>
      </c>
      <c r="N116" s="851">
        <v>0</v>
      </c>
      <c r="O116" s="851">
        <f>ROUND(E116*N116,5)</f>
        <v>0</v>
      </c>
      <c r="P116" s="851">
        <v>0</v>
      </c>
      <c r="Q116" s="851">
        <f>ROUND(E116*P116,5)</f>
        <v>0</v>
      </c>
      <c r="R116" s="851"/>
      <c r="S116" s="851"/>
      <c r="T116" s="854">
        <v>0</v>
      </c>
      <c r="U116" s="851">
        <f>ROUND(E116*T116,2)</f>
        <v>0</v>
      </c>
      <c r="V116" s="855"/>
      <c r="W116" s="855"/>
      <c r="X116" s="855"/>
      <c r="Y116" s="855"/>
      <c r="Z116" s="855"/>
      <c r="AA116" s="855"/>
      <c r="AB116" s="855"/>
      <c r="AC116" s="855"/>
      <c r="AD116" s="855"/>
      <c r="AE116" s="855" t="s">
        <v>1262</v>
      </c>
      <c r="AF116" s="855"/>
      <c r="AG116" s="855"/>
      <c r="AH116" s="855"/>
      <c r="AI116" s="855"/>
      <c r="AJ116" s="855"/>
      <c r="AK116" s="855"/>
      <c r="AL116" s="855"/>
      <c r="AM116" s="855"/>
      <c r="AN116" s="855"/>
      <c r="AO116" s="855"/>
      <c r="AP116" s="855"/>
      <c r="AQ116" s="855"/>
      <c r="AR116" s="855"/>
      <c r="AS116" s="855"/>
      <c r="AT116" s="855"/>
      <c r="AU116" s="855"/>
      <c r="AV116" s="855"/>
      <c r="AW116" s="855"/>
      <c r="AX116" s="855"/>
      <c r="AY116" s="855"/>
      <c r="AZ116" s="855"/>
      <c r="BA116" s="855"/>
      <c r="BB116" s="855"/>
      <c r="BC116" s="855"/>
      <c r="BD116" s="855"/>
      <c r="BE116" s="855"/>
      <c r="BF116" s="855"/>
      <c r="BG116" s="855"/>
      <c r="BH116" s="855"/>
    </row>
    <row r="117" spans="1:60" ht="22.5" outlineLevel="1">
      <c r="A117" s="848"/>
      <c r="B117" s="849"/>
      <c r="C117" s="1246" t="s">
        <v>1409</v>
      </c>
      <c r="D117" s="1247"/>
      <c r="E117" s="1248"/>
      <c r="F117" s="1249"/>
      <c r="G117" s="1250"/>
      <c r="H117" s="853"/>
      <c r="I117" s="853"/>
      <c r="J117" s="853"/>
      <c r="K117" s="853"/>
      <c r="L117" s="853"/>
      <c r="M117" s="853"/>
      <c r="N117" s="851"/>
      <c r="O117" s="851"/>
      <c r="P117" s="851"/>
      <c r="Q117" s="851"/>
      <c r="R117" s="851"/>
      <c r="S117" s="851"/>
      <c r="T117" s="854"/>
      <c r="U117" s="851"/>
      <c r="V117" s="855"/>
      <c r="W117" s="855"/>
      <c r="X117" s="855"/>
      <c r="Y117" s="855"/>
      <c r="Z117" s="855"/>
      <c r="AA117" s="855"/>
      <c r="AB117" s="855"/>
      <c r="AC117" s="855"/>
      <c r="AD117" s="855"/>
      <c r="AE117" s="855" t="s">
        <v>1313</v>
      </c>
      <c r="AF117" s="855"/>
      <c r="AG117" s="855"/>
      <c r="AH117" s="855"/>
      <c r="AI117" s="855"/>
      <c r="AJ117" s="855"/>
      <c r="AK117" s="855"/>
      <c r="AL117" s="855"/>
      <c r="AM117" s="855"/>
      <c r="AN117" s="855"/>
      <c r="AO117" s="855"/>
      <c r="AP117" s="855"/>
      <c r="AQ117" s="855"/>
      <c r="AR117" s="855"/>
      <c r="AS117" s="855"/>
      <c r="AT117" s="855"/>
      <c r="AU117" s="855"/>
      <c r="AV117" s="855"/>
      <c r="AW117" s="855"/>
      <c r="AX117" s="855"/>
      <c r="AY117" s="855"/>
      <c r="AZ117" s="855"/>
      <c r="BA117" s="863" t="str">
        <f>C117</f>
        <v>Pisoár radarovým řízením splachováním, předstěnová instalace, zápachová uzávěrka , automatické splachování, upevňovací prvky</v>
      </c>
      <c r="BB117" s="855"/>
      <c r="BC117" s="855"/>
      <c r="BD117" s="855"/>
      <c r="BE117" s="855"/>
      <c r="BF117" s="855"/>
      <c r="BG117" s="855"/>
      <c r="BH117" s="855"/>
    </row>
    <row r="118" spans="1:60" outlineLevel="1">
      <c r="A118" s="848">
        <v>109</v>
      </c>
      <c r="B118" s="849" t="s">
        <v>1302</v>
      </c>
      <c r="C118" s="1361" t="s">
        <v>1410</v>
      </c>
      <c r="D118" s="851" t="s">
        <v>666</v>
      </c>
      <c r="E118" s="852">
        <v>2</v>
      </c>
      <c r="F118" s="1101">
        <v>0</v>
      </c>
      <c r="G118" s="853">
        <f>E118*F118</f>
        <v>0</v>
      </c>
      <c r="H118" s="853">
        <v>0</v>
      </c>
      <c r="I118" s="853">
        <f>ROUND(E118*H118,2)</f>
        <v>0</v>
      </c>
      <c r="J118" s="853">
        <v>12850</v>
      </c>
      <c r="K118" s="853">
        <f>ROUND(E118*J118,2)</f>
        <v>25700</v>
      </c>
      <c r="L118" s="853">
        <v>15</v>
      </c>
      <c r="M118" s="853">
        <f>G118*(1+L118/100)</f>
        <v>0</v>
      </c>
      <c r="N118" s="851">
        <v>0</v>
      </c>
      <c r="O118" s="851">
        <f>ROUND(E118*N118,5)</f>
        <v>0</v>
      </c>
      <c r="P118" s="851">
        <v>0</v>
      </c>
      <c r="Q118" s="851">
        <f>ROUND(E118*P118,5)</f>
        <v>0</v>
      </c>
      <c r="R118" s="851"/>
      <c r="S118" s="851"/>
      <c r="T118" s="854">
        <v>0</v>
      </c>
      <c r="U118" s="851">
        <f>ROUND(E118*T118,2)</f>
        <v>0</v>
      </c>
      <c r="V118" s="855"/>
      <c r="W118" s="855"/>
      <c r="X118" s="855"/>
      <c r="Y118" s="855"/>
      <c r="Z118" s="855"/>
      <c r="AA118" s="855"/>
      <c r="AB118" s="855"/>
      <c r="AC118" s="855"/>
      <c r="AD118" s="855"/>
      <c r="AE118" s="855" t="s">
        <v>1262</v>
      </c>
      <c r="AF118" s="855"/>
      <c r="AG118" s="855"/>
      <c r="AH118" s="855"/>
      <c r="AI118" s="855"/>
      <c r="AJ118" s="855"/>
      <c r="AK118" s="855"/>
      <c r="AL118" s="855"/>
      <c r="AM118" s="855"/>
      <c r="AN118" s="855"/>
      <c r="AO118" s="855"/>
      <c r="AP118" s="855"/>
      <c r="AQ118" s="855"/>
      <c r="AR118" s="855"/>
      <c r="AS118" s="855"/>
      <c r="AT118" s="855"/>
      <c r="AU118" s="855"/>
      <c r="AV118" s="855"/>
      <c r="AW118" s="855"/>
      <c r="AX118" s="855"/>
      <c r="AY118" s="855"/>
      <c r="AZ118" s="855"/>
      <c r="BA118" s="855"/>
      <c r="BB118" s="855"/>
      <c r="BC118" s="855"/>
      <c r="BD118" s="855"/>
      <c r="BE118" s="855"/>
      <c r="BF118" s="855"/>
      <c r="BG118" s="855"/>
      <c r="BH118" s="855"/>
    </row>
    <row r="119" spans="1:60" ht="22.5" outlineLevel="1">
      <c r="A119" s="848"/>
      <c r="B119" s="849"/>
      <c r="C119" s="1246" t="s">
        <v>1411</v>
      </c>
      <c r="D119" s="1247"/>
      <c r="E119" s="1248"/>
      <c r="F119" s="1249"/>
      <c r="G119" s="1250"/>
      <c r="H119" s="853"/>
      <c r="I119" s="853"/>
      <c r="J119" s="853"/>
      <c r="K119" s="853"/>
      <c r="L119" s="853"/>
      <c r="M119" s="853"/>
      <c r="N119" s="851"/>
      <c r="O119" s="851"/>
      <c r="P119" s="851"/>
      <c r="Q119" s="851"/>
      <c r="R119" s="851"/>
      <c r="S119" s="851"/>
      <c r="T119" s="854"/>
      <c r="U119" s="851"/>
      <c r="V119" s="855"/>
      <c r="W119" s="855"/>
      <c r="X119" s="855"/>
      <c r="Y119" s="855"/>
      <c r="Z119" s="855"/>
      <c r="AA119" s="855"/>
      <c r="AB119" s="855"/>
      <c r="AC119" s="855"/>
      <c r="AD119" s="855"/>
      <c r="AE119" s="855" t="s">
        <v>1313</v>
      </c>
      <c r="AF119" s="855"/>
      <c r="AG119" s="855"/>
      <c r="AH119" s="855"/>
      <c r="AI119" s="855"/>
      <c r="AJ119" s="855"/>
      <c r="AK119" s="855"/>
      <c r="AL119" s="855"/>
      <c r="AM119" s="855"/>
      <c r="AN119" s="855"/>
      <c r="AO119" s="855"/>
      <c r="AP119" s="855"/>
      <c r="AQ119" s="855"/>
      <c r="AR119" s="855"/>
      <c r="AS119" s="855"/>
      <c r="AT119" s="855"/>
      <c r="AU119" s="855"/>
      <c r="AV119" s="855"/>
      <c r="AW119" s="855"/>
      <c r="AX119" s="855"/>
      <c r="AY119" s="855"/>
      <c r="AZ119" s="855"/>
      <c r="BA119" s="863" t="str">
        <f>C119</f>
        <v>Vana smalt klasická, zápachová uzávěrka, uzavíratelná vpust,  vanová baterie,sprchová hlavice(vč. Držáku)</v>
      </c>
      <c r="BB119" s="855"/>
      <c r="BC119" s="855"/>
      <c r="BD119" s="855"/>
      <c r="BE119" s="855"/>
      <c r="BF119" s="855"/>
      <c r="BG119" s="855"/>
      <c r="BH119" s="855"/>
    </row>
    <row r="120" spans="1:60" outlineLevel="1">
      <c r="A120" s="848">
        <v>110</v>
      </c>
      <c r="B120" s="849" t="s">
        <v>1302</v>
      </c>
      <c r="C120" s="850" t="s">
        <v>1412</v>
      </c>
      <c r="D120" s="851" t="s">
        <v>1413</v>
      </c>
      <c r="E120" s="852">
        <v>2</v>
      </c>
      <c r="F120" s="1101">
        <v>0</v>
      </c>
      <c r="G120" s="853">
        <f>E120*F120</f>
        <v>0</v>
      </c>
      <c r="H120" s="853">
        <v>0</v>
      </c>
      <c r="I120" s="853">
        <f t="shared" ref="I120:I133" si="28">ROUND(E120*H120,2)</f>
        <v>0</v>
      </c>
      <c r="J120" s="853">
        <v>300.10000000000002</v>
      </c>
      <c r="K120" s="853">
        <f t="shared" ref="K120:K133" si="29">ROUND(E120*J120,2)</f>
        <v>600.20000000000005</v>
      </c>
      <c r="L120" s="853">
        <v>15</v>
      </c>
      <c r="M120" s="853">
        <f t="shared" ref="M120:M133" si="30">G120*(1+L120/100)</f>
        <v>0</v>
      </c>
      <c r="N120" s="851">
        <v>0</v>
      </c>
      <c r="O120" s="851">
        <f t="shared" ref="O120:O133" si="31">ROUND(E120*N120,5)</f>
        <v>0</v>
      </c>
      <c r="P120" s="851">
        <v>0</v>
      </c>
      <c r="Q120" s="851">
        <f t="shared" ref="Q120:Q133" si="32">ROUND(E120*P120,5)</f>
        <v>0</v>
      </c>
      <c r="R120" s="851"/>
      <c r="S120" s="851"/>
      <c r="T120" s="854">
        <v>0</v>
      </c>
      <c r="U120" s="851">
        <f t="shared" ref="U120:U133" si="33">ROUND(E120*T120,2)</f>
        <v>0</v>
      </c>
      <c r="V120" s="855"/>
      <c r="W120" s="855"/>
      <c r="X120" s="855"/>
      <c r="Y120" s="855"/>
      <c r="Z120" s="855"/>
      <c r="AA120" s="855"/>
      <c r="AB120" s="855"/>
      <c r="AC120" s="855"/>
      <c r="AD120" s="855"/>
      <c r="AE120" s="855" t="s">
        <v>1262</v>
      </c>
      <c r="AF120" s="855"/>
      <c r="AG120" s="855"/>
      <c r="AH120" s="855"/>
      <c r="AI120" s="855"/>
      <c r="AJ120" s="855"/>
      <c r="AK120" s="855"/>
      <c r="AL120" s="855"/>
      <c r="AM120" s="855"/>
      <c r="AN120" s="855"/>
      <c r="AO120" s="855"/>
      <c r="AP120" s="855"/>
      <c r="AQ120" s="855"/>
      <c r="AR120" s="855"/>
      <c r="AS120" s="855"/>
      <c r="AT120" s="855"/>
      <c r="AU120" s="855"/>
      <c r="AV120" s="855"/>
      <c r="AW120" s="855"/>
      <c r="AX120" s="855"/>
      <c r="AY120" s="855"/>
      <c r="AZ120" s="855"/>
      <c r="BA120" s="855"/>
      <c r="BB120" s="855"/>
      <c r="BC120" s="855"/>
      <c r="BD120" s="855"/>
      <c r="BE120" s="855"/>
      <c r="BF120" s="855"/>
      <c r="BG120" s="855"/>
      <c r="BH120" s="855"/>
    </row>
    <row r="121" spans="1:60" outlineLevel="1">
      <c r="A121" s="848">
        <v>111</v>
      </c>
      <c r="B121" s="849" t="s">
        <v>1302</v>
      </c>
      <c r="C121" s="850" t="s">
        <v>1414</v>
      </c>
      <c r="D121" s="851" t="s">
        <v>225</v>
      </c>
      <c r="E121" s="852">
        <v>48</v>
      </c>
      <c r="F121" s="1101">
        <v>0</v>
      </c>
      <c r="G121" s="853">
        <f>E121*F121</f>
        <v>0</v>
      </c>
      <c r="H121" s="853">
        <v>0</v>
      </c>
      <c r="I121" s="853">
        <f t="shared" si="28"/>
        <v>0</v>
      </c>
      <c r="J121" s="853">
        <v>750.2</v>
      </c>
      <c r="K121" s="853">
        <f t="shared" si="29"/>
        <v>36009.599999999999</v>
      </c>
      <c r="L121" s="853">
        <v>15</v>
      </c>
      <c r="M121" s="853">
        <f t="shared" si="30"/>
        <v>0</v>
      </c>
      <c r="N121" s="851">
        <v>0</v>
      </c>
      <c r="O121" s="851">
        <f t="shared" si="31"/>
        <v>0</v>
      </c>
      <c r="P121" s="851">
        <v>0</v>
      </c>
      <c r="Q121" s="851">
        <f t="shared" si="32"/>
        <v>0</v>
      </c>
      <c r="R121" s="851"/>
      <c r="S121" s="851"/>
      <c r="T121" s="854">
        <v>0</v>
      </c>
      <c r="U121" s="851">
        <f t="shared" si="33"/>
        <v>0</v>
      </c>
      <c r="V121" s="855"/>
      <c r="W121" s="855"/>
      <c r="X121" s="855"/>
      <c r="Y121" s="855"/>
      <c r="Z121" s="855"/>
      <c r="AA121" s="855"/>
      <c r="AB121" s="855"/>
      <c r="AC121" s="855"/>
      <c r="AD121" s="855"/>
      <c r="AE121" s="855" t="s">
        <v>1262</v>
      </c>
      <c r="AF121" s="855"/>
      <c r="AG121" s="855"/>
      <c r="AH121" s="855"/>
      <c r="AI121" s="855"/>
      <c r="AJ121" s="855"/>
      <c r="AK121" s="855"/>
      <c r="AL121" s="855"/>
      <c r="AM121" s="855"/>
      <c r="AN121" s="855"/>
      <c r="AO121" s="855"/>
      <c r="AP121" s="855"/>
      <c r="AQ121" s="855"/>
      <c r="AR121" s="855"/>
      <c r="AS121" s="855"/>
      <c r="AT121" s="855"/>
      <c r="AU121" s="855"/>
      <c r="AV121" s="855"/>
      <c r="AW121" s="855"/>
      <c r="AX121" s="855"/>
      <c r="AY121" s="855"/>
      <c r="AZ121" s="855"/>
      <c r="BA121" s="855"/>
      <c r="BB121" s="855"/>
      <c r="BC121" s="855"/>
      <c r="BD121" s="855"/>
      <c r="BE121" s="855"/>
      <c r="BF121" s="855"/>
      <c r="BG121" s="855"/>
      <c r="BH121" s="855"/>
    </row>
    <row r="122" spans="1:60" outlineLevel="1">
      <c r="A122" s="848">
        <v>112</v>
      </c>
      <c r="B122" s="849" t="s">
        <v>1415</v>
      </c>
      <c r="C122" s="850" t="s">
        <v>1416</v>
      </c>
      <c r="D122" s="851" t="s">
        <v>666</v>
      </c>
      <c r="E122" s="852">
        <v>63</v>
      </c>
      <c r="F122" s="1101">
        <v>0</v>
      </c>
      <c r="G122" s="853">
        <f>E122*F122</f>
        <v>0</v>
      </c>
      <c r="H122" s="853">
        <v>0</v>
      </c>
      <c r="I122" s="853">
        <f t="shared" si="28"/>
        <v>0</v>
      </c>
      <c r="J122" s="853">
        <v>121.5</v>
      </c>
      <c r="K122" s="853">
        <f t="shared" si="29"/>
        <v>7654.5</v>
      </c>
      <c r="L122" s="853">
        <v>15</v>
      </c>
      <c r="M122" s="853">
        <f t="shared" si="30"/>
        <v>0</v>
      </c>
      <c r="N122" s="851">
        <v>0</v>
      </c>
      <c r="O122" s="851">
        <f t="shared" si="31"/>
        <v>0</v>
      </c>
      <c r="P122" s="851">
        <v>3.4200000000000001E-2</v>
      </c>
      <c r="Q122" s="851">
        <f t="shared" si="32"/>
        <v>2.1545999999999998</v>
      </c>
      <c r="R122" s="851"/>
      <c r="S122" s="851"/>
      <c r="T122" s="854">
        <v>0.46500000000000002</v>
      </c>
      <c r="U122" s="851">
        <f t="shared" si="33"/>
        <v>29.3</v>
      </c>
      <c r="V122" s="855"/>
      <c r="W122" s="855"/>
      <c r="X122" s="855"/>
      <c r="Y122" s="855"/>
      <c r="Z122" s="855"/>
      <c r="AA122" s="855"/>
      <c r="AB122" s="855"/>
      <c r="AC122" s="855"/>
      <c r="AD122" s="855"/>
      <c r="AE122" s="855" t="s">
        <v>1262</v>
      </c>
      <c r="AF122" s="855"/>
      <c r="AG122" s="855"/>
      <c r="AH122" s="855"/>
      <c r="AI122" s="855"/>
      <c r="AJ122" s="855"/>
      <c r="AK122" s="855"/>
      <c r="AL122" s="855"/>
      <c r="AM122" s="855"/>
      <c r="AN122" s="855"/>
      <c r="AO122" s="855"/>
      <c r="AP122" s="855"/>
      <c r="AQ122" s="855"/>
      <c r="AR122" s="855"/>
      <c r="AS122" s="855"/>
      <c r="AT122" s="855"/>
      <c r="AU122" s="855"/>
      <c r="AV122" s="855"/>
      <c r="AW122" s="855"/>
      <c r="AX122" s="855"/>
      <c r="AY122" s="855"/>
      <c r="AZ122" s="855"/>
      <c r="BA122" s="855"/>
      <c r="BB122" s="855"/>
      <c r="BC122" s="855"/>
      <c r="BD122" s="855"/>
      <c r="BE122" s="855"/>
      <c r="BF122" s="855"/>
      <c r="BG122" s="855"/>
      <c r="BH122" s="855"/>
    </row>
    <row r="123" spans="1:60" outlineLevel="1">
      <c r="A123" s="848">
        <v>113</v>
      </c>
      <c r="B123" s="849" t="s">
        <v>1417</v>
      </c>
      <c r="C123" s="850" t="s">
        <v>1418</v>
      </c>
      <c r="D123" s="851" t="s">
        <v>666</v>
      </c>
      <c r="E123" s="852">
        <v>61</v>
      </c>
      <c r="F123" s="1101">
        <v>0</v>
      </c>
      <c r="G123" s="853">
        <f t="shared" ref="G123:G133" si="34">E123*F123</f>
        <v>0</v>
      </c>
      <c r="H123" s="853">
        <v>0</v>
      </c>
      <c r="I123" s="853">
        <f t="shared" si="28"/>
        <v>0</v>
      </c>
      <c r="J123" s="853">
        <v>99.8</v>
      </c>
      <c r="K123" s="853">
        <f t="shared" si="29"/>
        <v>6087.8</v>
      </c>
      <c r="L123" s="853">
        <v>15</v>
      </c>
      <c r="M123" s="853">
        <f t="shared" si="30"/>
        <v>0</v>
      </c>
      <c r="N123" s="851">
        <v>0</v>
      </c>
      <c r="O123" s="851">
        <f t="shared" si="31"/>
        <v>0</v>
      </c>
      <c r="P123" s="851">
        <v>1.9460000000000002E-2</v>
      </c>
      <c r="Q123" s="851">
        <f t="shared" si="32"/>
        <v>1.18706</v>
      </c>
      <c r="R123" s="851"/>
      <c r="S123" s="851"/>
      <c r="T123" s="854">
        <v>0.38200000000000001</v>
      </c>
      <c r="U123" s="851">
        <f t="shared" si="33"/>
        <v>23.3</v>
      </c>
      <c r="V123" s="855"/>
      <c r="W123" s="855"/>
      <c r="X123" s="855"/>
      <c r="Y123" s="855"/>
      <c r="Z123" s="855"/>
      <c r="AA123" s="855"/>
      <c r="AB123" s="855"/>
      <c r="AC123" s="855"/>
      <c r="AD123" s="855"/>
      <c r="AE123" s="855" t="s">
        <v>1262</v>
      </c>
      <c r="AF123" s="855"/>
      <c r="AG123" s="855"/>
      <c r="AH123" s="855"/>
      <c r="AI123" s="855"/>
      <c r="AJ123" s="855"/>
      <c r="AK123" s="855"/>
      <c r="AL123" s="855"/>
      <c r="AM123" s="855"/>
      <c r="AN123" s="855"/>
      <c r="AO123" s="855"/>
      <c r="AP123" s="855"/>
      <c r="AQ123" s="855"/>
      <c r="AR123" s="855"/>
      <c r="AS123" s="855"/>
      <c r="AT123" s="855"/>
      <c r="AU123" s="855"/>
      <c r="AV123" s="855"/>
      <c r="AW123" s="855"/>
      <c r="AX123" s="855"/>
      <c r="AY123" s="855"/>
      <c r="AZ123" s="855"/>
      <c r="BA123" s="855"/>
      <c r="BB123" s="855"/>
      <c r="BC123" s="855"/>
      <c r="BD123" s="855"/>
      <c r="BE123" s="855"/>
      <c r="BF123" s="855"/>
      <c r="BG123" s="855"/>
      <c r="BH123" s="855"/>
    </row>
    <row r="124" spans="1:60" outlineLevel="1">
      <c r="A124" s="848">
        <v>114</v>
      </c>
      <c r="B124" s="849" t="s">
        <v>1419</v>
      </c>
      <c r="C124" s="850" t="s">
        <v>1420</v>
      </c>
      <c r="D124" s="851" t="s">
        <v>666</v>
      </c>
      <c r="E124" s="852">
        <v>49</v>
      </c>
      <c r="F124" s="1101">
        <v>0</v>
      </c>
      <c r="G124" s="853">
        <f t="shared" si="34"/>
        <v>0</v>
      </c>
      <c r="H124" s="853">
        <v>0</v>
      </c>
      <c r="I124" s="853">
        <f t="shared" si="28"/>
        <v>0</v>
      </c>
      <c r="J124" s="853">
        <v>113</v>
      </c>
      <c r="K124" s="853">
        <f t="shared" si="29"/>
        <v>5537</v>
      </c>
      <c r="L124" s="853">
        <v>15</v>
      </c>
      <c r="M124" s="853">
        <f t="shared" si="30"/>
        <v>0</v>
      </c>
      <c r="N124" s="851">
        <v>0</v>
      </c>
      <c r="O124" s="851">
        <f t="shared" si="31"/>
        <v>0</v>
      </c>
      <c r="P124" s="851">
        <v>3.2899999999999999E-2</v>
      </c>
      <c r="Q124" s="851">
        <f t="shared" si="32"/>
        <v>1.6121000000000001</v>
      </c>
      <c r="R124" s="851"/>
      <c r="S124" s="851"/>
      <c r="T124" s="854">
        <v>0.432</v>
      </c>
      <c r="U124" s="851">
        <f t="shared" si="33"/>
        <v>21.17</v>
      </c>
      <c r="V124" s="855"/>
      <c r="W124" s="855"/>
      <c r="X124" s="855"/>
      <c r="Y124" s="855"/>
      <c r="Z124" s="855"/>
      <c r="AA124" s="855"/>
      <c r="AB124" s="855"/>
      <c r="AC124" s="855"/>
      <c r="AD124" s="855"/>
      <c r="AE124" s="855" t="s">
        <v>1262</v>
      </c>
      <c r="AF124" s="855"/>
      <c r="AG124" s="855"/>
      <c r="AH124" s="855"/>
      <c r="AI124" s="855"/>
      <c r="AJ124" s="855"/>
      <c r="AK124" s="855"/>
      <c r="AL124" s="855"/>
      <c r="AM124" s="855"/>
      <c r="AN124" s="855"/>
      <c r="AO124" s="855"/>
      <c r="AP124" s="855"/>
      <c r="AQ124" s="855"/>
      <c r="AR124" s="855"/>
      <c r="AS124" s="855"/>
      <c r="AT124" s="855"/>
      <c r="AU124" s="855"/>
      <c r="AV124" s="855"/>
      <c r="AW124" s="855"/>
      <c r="AX124" s="855"/>
      <c r="AY124" s="855"/>
      <c r="AZ124" s="855"/>
      <c r="BA124" s="855"/>
      <c r="BB124" s="855"/>
      <c r="BC124" s="855"/>
      <c r="BD124" s="855"/>
      <c r="BE124" s="855"/>
      <c r="BF124" s="855"/>
      <c r="BG124" s="855"/>
      <c r="BH124" s="855"/>
    </row>
    <row r="125" spans="1:60" outlineLevel="1">
      <c r="A125" s="848">
        <v>115</v>
      </c>
      <c r="B125" s="849" t="s">
        <v>1421</v>
      </c>
      <c r="C125" s="850" t="s">
        <v>1422</v>
      </c>
      <c r="D125" s="851" t="s">
        <v>666</v>
      </c>
      <c r="E125" s="852">
        <v>13</v>
      </c>
      <c r="F125" s="1101">
        <v>0</v>
      </c>
      <c r="G125" s="853">
        <f t="shared" si="34"/>
        <v>0</v>
      </c>
      <c r="H125" s="853">
        <v>0</v>
      </c>
      <c r="I125" s="853">
        <f t="shared" si="28"/>
        <v>0</v>
      </c>
      <c r="J125" s="853">
        <v>121.5</v>
      </c>
      <c r="K125" s="853">
        <f t="shared" si="29"/>
        <v>1579.5</v>
      </c>
      <c r="L125" s="853">
        <v>15</v>
      </c>
      <c r="M125" s="853">
        <f t="shared" si="30"/>
        <v>0</v>
      </c>
      <c r="N125" s="851">
        <v>0</v>
      </c>
      <c r="O125" s="851">
        <f t="shared" si="31"/>
        <v>0</v>
      </c>
      <c r="P125" s="851">
        <v>9.1999999999999998E-3</v>
      </c>
      <c r="Q125" s="851">
        <f t="shared" si="32"/>
        <v>0.1196</v>
      </c>
      <c r="R125" s="851"/>
      <c r="S125" s="851"/>
      <c r="T125" s="854">
        <v>0.46500000000000002</v>
      </c>
      <c r="U125" s="851">
        <f t="shared" si="33"/>
        <v>6.05</v>
      </c>
      <c r="V125" s="855"/>
      <c r="W125" s="855"/>
      <c r="X125" s="855"/>
      <c r="Y125" s="855"/>
      <c r="Z125" s="855"/>
      <c r="AA125" s="855"/>
      <c r="AB125" s="855"/>
      <c r="AC125" s="855"/>
      <c r="AD125" s="855"/>
      <c r="AE125" s="855" t="s">
        <v>1262</v>
      </c>
      <c r="AF125" s="855"/>
      <c r="AG125" s="855"/>
      <c r="AH125" s="855"/>
      <c r="AI125" s="855"/>
      <c r="AJ125" s="855"/>
      <c r="AK125" s="855"/>
      <c r="AL125" s="855"/>
      <c r="AM125" s="855"/>
      <c r="AN125" s="855"/>
      <c r="AO125" s="855"/>
      <c r="AP125" s="855"/>
      <c r="AQ125" s="855"/>
      <c r="AR125" s="855"/>
      <c r="AS125" s="855"/>
      <c r="AT125" s="855"/>
      <c r="AU125" s="855"/>
      <c r="AV125" s="855"/>
      <c r="AW125" s="855"/>
      <c r="AX125" s="855"/>
      <c r="AY125" s="855"/>
      <c r="AZ125" s="855"/>
      <c r="BA125" s="855"/>
      <c r="BB125" s="855"/>
      <c r="BC125" s="855"/>
      <c r="BD125" s="855"/>
      <c r="BE125" s="855"/>
      <c r="BF125" s="855"/>
      <c r="BG125" s="855"/>
      <c r="BH125" s="855"/>
    </row>
    <row r="126" spans="1:60" outlineLevel="1">
      <c r="A126" s="848">
        <v>116</v>
      </c>
      <c r="B126" s="849" t="s">
        <v>1423</v>
      </c>
      <c r="C126" s="850" t="s">
        <v>1424</v>
      </c>
      <c r="D126" s="851" t="s">
        <v>666</v>
      </c>
      <c r="E126" s="852">
        <v>1</v>
      </c>
      <c r="F126" s="1101">
        <v>0</v>
      </c>
      <c r="G126" s="853">
        <f t="shared" si="34"/>
        <v>0</v>
      </c>
      <c r="H126" s="853">
        <v>0</v>
      </c>
      <c r="I126" s="853">
        <f t="shared" si="28"/>
        <v>0</v>
      </c>
      <c r="J126" s="853">
        <v>151</v>
      </c>
      <c r="K126" s="853">
        <f t="shared" si="29"/>
        <v>151</v>
      </c>
      <c r="L126" s="853">
        <v>15</v>
      </c>
      <c r="M126" s="853">
        <f t="shared" si="30"/>
        <v>0</v>
      </c>
      <c r="N126" s="851">
        <v>0</v>
      </c>
      <c r="O126" s="851">
        <f t="shared" si="31"/>
        <v>0</v>
      </c>
      <c r="P126" s="851">
        <v>1.8800000000000001E-2</v>
      </c>
      <c r="Q126" s="851">
        <f t="shared" si="32"/>
        <v>1.8800000000000001E-2</v>
      </c>
      <c r="R126" s="851"/>
      <c r="S126" s="851"/>
      <c r="T126" s="854">
        <v>0.57899999999999996</v>
      </c>
      <c r="U126" s="851">
        <f t="shared" si="33"/>
        <v>0.57999999999999996</v>
      </c>
      <c r="V126" s="855"/>
      <c r="W126" s="855"/>
      <c r="X126" s="855"/>
      <c r="Y126" s="855"/>
      <c r="Z126" s="855"/>
      <c r="AA126" s="855"/>
      <c r="AB126" s="855"/>
      <c r="AC126" s="855"/>
      <c r="AD126" s="855"/>
      <c r="AE126" s="855" t="s">
        <v>1262</v>
      </c>
      <c r="AF126" s="855"/>
      <c r="AG126" s="855"/>
      <c r="AH126" s="855"/>
      <c r="AI126" s="855"/>
      <c r="AJ126" s="855"/>
      <c r="AK126" s="855"/>
      <c r="AL126" s="855"/>
      <c r="AM126" s="855"/>
      <c r="AN126" s="855"/>
      <c r="AO126" s="855"/>
      <c r="AP126" s="855"/>
      <c r="AQ126" s="855"/>
      <c r="AR126" s="855"/>
      <c r="AS126" s="855"/>
      <c r="AT126" s="855"/>
      <c r="AU126" s="855"/>
      <c r="AV126" s="855"/>
      <c r="AW126" s="855"/>
      <c r="AX126" s="855"/>
      <c r="AY126" s="855"/>
      <c r="AZ126" s="855"/>
      <c r="BA126" s="855"/>
      <c r="BB126" s="855"/>
      <c r="BC126" s="855"/>
      <c r="BD126" s="855"/>
      <c r="BE126" s="855"/>
      <c r="BF126" s="855"/>
      <c r="BG126" s="855"/>
      <c r="BH126" s="855"/>
    </row>
    <row r="127" spans="1:60" ht="22.5" outlineLevel="1">
      <c r="A127" s="848">
        <v>117</v>
      </c>
      <c r="B127" s="849" t="s">
        <v>1425</v>
      </c>
      <c r="C127" s="850" t="s">
        <v>1426</v>
      </c>
      <c r="D127" s="851" t="s">
        <v>666</v>
      </c>
      <c r="E127" s="852">
        <v>1</v>
      </c>
      <c r="F127" s="1101">
        <v>0</v>
      </c>
      <c r="G127" s="853">
        <f t="shared" si="34"/>
        <v>0</v>
      </c>
      <c r="H127" s="853">
        <v>0</v>
      </c>
      <c r="I127" s="853">
        <f t="shared" si="28"/>
        <v>0</v>
      </c>
      <c r="J127" s="853">
        <v>181</v>
      </c>
      <c r="K127" s="853">
        <f t="shared" si="29"/>
        <v>181</v>
      </c>
      <c r="L127" s="853">
        <v>15</v>
      </c>
      <c r="M127" s="853">
        <f t="shared" si="30"/>
        <v>0</v>
      </c>
      <c r="N127" s="851">
        <v>0</v>
      </c>
      <c r="O127" s="851">
        <f t="shared" si="31"/>
        <v>0</v>
      </c>
      <c r="P127" s="851">
        <v>8.7999999999999995E-2</v>
      </c>
      <c r="Q127" s="851">
        <f t="shared" si="32"/>
        <v>8.7999999999999995E-2</v>
      </c>
      <c r="R127" s="851"/>
      <c r="S127" s="851"/>
      <c r="T127" s="854">
        <v>0.69299999999999995</v>
      </c>
      <c r="U127" s="851">
        <f t="shared" si="33"/>
        <v>0.69</v>
      </c>
      <c r="V127" s="855"/>
      <c r="W127" s="855"/>
      <c r="X127" s="855"/>
      <c r="Y127" s="855"/>
      <c r="Z127" s="855"/>
      <c r="AA127" s="855"/>
      <c r="AB127" s="855"/>
      <c r="AC127" s="855"/>
      <c r="AD127" s="855"/>
      <c r="AE127" s="855" t="s">
        <v>1262</v>
      </c>
      <c r="AF127" s="855"/>
      <c r="AG127" s="855"/>
      <c r="AH127" s="855"/>
      <c r="AI127" s="855"/>
      <c r="AJ127" s="855"/>
      <c r="AK127" s="855"/>
      <c r="AL127" s="855"/>
      <c r="AM127" s="855"/>
      <c r="AN127" s="855"/>
      <c r="AO127" s="855"/>
      <c r="AP127" s="855"/>
      <c r="AQ127" s="855"/>
      <c r="AR127" s="855"/>
      <c r="AS127" s="855"/>
      <c r="AT127" s="855"/>
      <c r="AU127" s="855"/>
      <c r="AV127" s="855"/>
      <c r="AW127" s="855"/>
      <c r="AX127" s="855"/>
      <c r="AY127" s="855"/>
      <c r="AZ127" s="855"/>
      <c r="BA127" s="855"/>
      <c r="BB127" s="855"/>
      <c r="BC127" s="855"/>
      <c r="BD127" s="855"/>
      <c r="BE127" s="855"/>
      <c r="BF127" s="855"/>
      <c r="BG127" s="855"/>
      <c r="BH127" s="855"/>
    </row>
    <row r="128" spans="1:60" outlineLevel="1">
      <c r="A128" s="848">
        <v>118</v>
      </c>
      <c r="B128" s="849" t="s">
        <v>1427</v>
      </c>
      <c r="C128" s="850" t="s">
        <v>1428</v>
      </c>
      <c r="D128" s="851" t="s">
        <v>666</v>
      </c>
      <c r="E128" s="852">
        <v>79</v>
      </c>
      <c r="F128" s="1101">
        <v>0</v>
      </c>
      <c r="G128" s="853">
        <f t="shared" si="34"/>
        <v>0</v>
      </c>
      <c r="H128" s="853">
        <v>0</v>
      </c>
      <c r="I128" s="853">
        <f t="shared" si="28"/>
        <v>0</v>
      </c>
      <c r="J128" s="853">
        <v>56.7</v>
      </c>
      <c r="K128" s="853">
        <f t="shared" si="29"/>
        <v>4479.3</v>
      </c>
      <c r="L128" s="853">
        <v>15</v>
      </c>
      <c r="M128" s="853">
        <f t="shared" si="30"/>
        <v>0</v>
      </c>
      <c r="N128" s="851">
        <v>0</v>
      </c>
      <c r="O128" s="851">
        <f t="shared" si="31"/>
        <v>0</v>
      </c>
      <c r="P128" s="851">
        <v>1.56E-3</v>
      </c>
      <c r="Q128" s="851">
        <f t="shared" si="32"/>
        <v>0.12324</v>
      </c>
      <c r="R128" s="851"/>
      <c r="S128" s="851"/>
      <c r="T128" s="854">
        <v>0.217</v>
      </c>
      <c r="U128" s="851">
        <f t="shared" si="33"/>
        <v>17.14</v>
      </c>
      <c r="V128" s="855"/>
      <c r="W128" s="855"/>
      <c r="X128" s="855"/>
      <c r="Y128" s="855"/>
      <c r="Z128" s="855"/>
      <c r="AA128" s="855"/>
      <c r="AB128" s="855"/>
      <c r="AC128" s="855"/>
      <c r="AD128" s="855"/>
      <c r="AE128" s="855" t="s">
        <v>1262</v>
      </c>
      <c r="AF128" s="855"/>
      <c r="AG128" s="855"/>
      <c r="AH128" s="855"/>
      <c r="AI128" s="855"/>
      <c r="AJ128" s="855"/>
      <c r="AK128" s="855"/>
      <c r="AL128" s="855"/>
      <c r="AM128" s="855"/>
      <c r="AN128" s="855"/>
      <c r="AO128" s="855"/>
      <c r="AP128" s="855"/>
      <c r="AQ128" s="855"/>
      <c r="AR128" s="855"/>
      <c r="AS128" s="855"/>
      <c r="AT128" s="855"/>
      <c r="AU128" s="855"/>
      <c r="AV128" s="855"/>
      <c r="AW128" s="855"/>
      <c r="AX128" s="855"/>
      <c r="AY128" s="855"/>
      <c r="AZ128" s="855"/>
      <c r="BA128" s="855"/>
      <c r="BB128" s="855"/>
      <c r="BC128" s="855"/>
      <c r="BD128" s="855"/>
      <c r="BE128" s="855"/>
      <c r="BF128" s="855"/>
      <c r="BG128" s="855"/>
      <c r="BH128" s="855"/>
    </row>
    <row r="129" spans="1:60" outlineLevel="1">
      <c r="A129" s="848">
        <v>119</v>
      </c>
      <c r="B129" s="849" t="s">
        <v>1429</v>
      </c>
      <c r="C129" s="850" t="s">
        <v>1430</v>
      </c>
      <c r="D129" s="851" t="s">
        <v>114</v>
      </c>
      <c r="E129" s="852">
        <v>50</v>
      </c>
      <c r="F129" s="1101">
        <v>0</v>
      </c>
      <c r="G129" s="853">
        <f t="shared" si="34"/>
        <v>0</v>
      </c>
      <c r="H129" s="853">
        <v>0</v>
      </c>
      <c r="I129" s="853">
        <f t="shared" si="28"/>
        <v>0</v>
      </c>
      <c r="J129" s="853">
        <v>5.5</v>
      </c>
      <c r="K129" s="853">
        <f t="shared" si="29"/>
        <v>275</v>
      </c>
      <c r="L129" s="853">
        <v>15</v>
      </c>
      <c r="M129" s="853">
        <f t="shared" si="30"/>
        <v>0</v>
      </c>
      <c r="N129" s="851">
        <v>0</v>
      </c>
      <c r="O129" s="851">
        <f t="shared" si="31"/>
        <v>0</v>
      </c>
      <c r="P129" s="851">
        <v>5.1999999999999995E-4</v>
      </c>
      <c r="Q129" s="851">
        <f t="shared" si="32"/>
        <v>2.5999999999999999E-2</v>
      </c>
      <c r="R129" s="851"/>
      <c r="S129" s="851"/>
      <c r="T129" s="854">
        <v>2.1000000000000001E-2</v>
      </c>
      <c r="U129" s="851">
        <f t="shared" si="33"/>
        <v>1.05</v>
      </c>
      <c r="V129" s="855"/>
      <c r="W129" s="855"/>
      <c r="X129" s="855"/>
      <c r="Y129" s="855"/>
      <c r="Z129" s="855"/>
      <c r="AA129" s="855"/>
      <c r="AB129" s="855"/>
      <c r="AC129" s="855"/>
      <c r="AD129" s="855"/>
      <c r="AE129" s="855" t="s">
        <v>1262</v>
      </c>
      <c r="AF129" s="855"/>
      <c r="AG129" s="855"/>
      <c r="AH129" s="855"/>
      <c r="AI129" s="855"/>
      <c r="AJ129" s="855"/>
      <c r="AK129" s="855"/>
      <c r="AL129" s="855"/>
      <c r="AM129" s="855"/>
      <c r="AN129" s="855"/>
      <c r="AO129" s="855"/>
      <c r="AP129" s="855"/>
      <c r="AQ129" s="855"/>
      <c r="AR129" s="855"/>
      <c r="AS129" s="855"/>
      <c r="AT129" s="855"/>
      <c r="AU129" s="855"/>
      <c r="AV129" s="855"/>
      <c r="AW129" s="855"/>
      <c r="AX129" s="855"/>
      <c r="AY129" s="855"/>
      <c r="AZ129" s="855"/>
      <c r="BA129" s="855"/>
      <c r="BB129" s="855"/>
      <c r="BC129" s="855"/>
      <c r="BD129" s="855"/>
      <c r="BE129" s="855"/>
      <c r="BF129" s="855"/>
      <c r="BG129" s="855"/>
      <c r="BH129" s="855"/>
    </row>
    <row r="130" spans="1:60" outlineLevel="1">
      <c r="A130" s="848">
        <v>120</v>
      </c>
      <c r="B130" s="849" t="s">
        <v>1431</v>
      </c>
      <c r="C130" s="850" t="s">
        <v>1432</v>
      </c>
      <c r="D130" s="851" t="s">
        <v>114</v>
      </c>
      <c r="E130" s="852">
        <v>50</v>
      </c>
      <c r="F130" s="1101">
        <v>0</v>
      </c>
      <c r="G130" s="853">
        <f t="shared" si="34"/>
        <v>0</v>
      </c>
      <c r="H130" s="853">
        <v>0</v>
      </c>
      <c r="I130" s="853">
        <f t="shared" si="28"/>
        <v>0</v>
      </c>
      <c r="J130" s="853">
        <v>142</v>
      </c>
      <c r="K130" s="853">
        <f t="shared" si="29"/>
        <v>7100</v>
      </c>
      <c r="L130" s="853">
        <v>15</v>
      </c>
      <c r="M130" s="853">
        <f t="shared" si="30"/>
        <v>0</v>
      </c>
      <c r="N130" s="851">
        <v>0</v>
      </c>
      <c r="O130" s="851">
        <f t="shared" si="31"/>
        <v>0</v>
      </c>
      <c r="P130" s="851">
        <v>7.62E-3</v>
      </c>
      <c r="Q130" s="851">
        <f t="shared" si="32"/>
        <v>0.38100000000000001</v>
      </c>
      <c r="R130" s="851"/>
      <c r="S130" s="851"/>
      <c r="T130" s="854">
        <v>0.54300000000000004</v>
      </c>
      <c r="U130" s="851">
        <f t="shared" si="33"/>
        <v>27.15</v>
      </c>
      <c r="V130" s="855"/>
      <c r="W130" s="855"/>
      <c r="X130" s="855"/>
      <c r="Y130" s="855"/>
      <c r="Z130" s="855"/>
      <c r="AA130" s="855"/>
      <c r="AB130" s="855"/>
      <c r="AC130" s="855"/>
      <c r="AD130" s="855"/>
      <c r="AE130" s="855" t="s">
        <v>1262</v>
      </c>
      <c r="AF130" s="855"/>
      <c r="AG130" s="855"/>
      <c r="AH130" s="855"/>
      <c r="AI130" s="855"/>
      <c r="AJ130" s="855"/>
      <c r="AK130" s="855"/>
      <c r="AL130" s="855"/>
      <c r="AM130" s="855"/>
      <c r="AN130" s="855"/>
      <c r="AO130" s="855"/>
      <c r="AP130" s="855"/>
      <c r="AQ130" s="855"/>
      <c r="AR130" s="855"/>
      <c r="AS130" s="855"/>
      <c r="AT130" s="855"/>
      <c r="AU130" s="855"/>
      <c r="AV130" s="855"/>
      <c r="AW130" s="855"/>
      <c r="AX130" s="855"/>
      <c r="AY130" s="855"/>
      <c r="AZ130" s="855"/>
      <c r="BA130" s="855"/>
      <c r="BB130" s="855"/>
      <c r="BC130" s="855"/>
      <c r="BD130" s="855"/>
      <c r="BE130" s="855"/>
      <c r="BF130" s="855"/>
      <c r="BG130" s="855"/>
      <c r="BH130" s="855"/>
    </row>
    <row r="131" spans="1:60" outlineLevel="1">
      <c r="A131" s="848">
        <v>121</v>
      </c>
      <c r="B131" s="849" t="s">
        <v>1433</v>
      </c>
      <c r="C131" s="850" t="s">
        <v>1434</v>
      </c>
      <c r="D131" s="851" t="s">
        <v>114</v>
      </c>
      <c r="E131" s="852">
        <v>128</v>
      </c>
      <c r="F131" s="1101">
        <v>0</v>
      </c>
      <c r="G131" s="853">
        <f t="shared" si="34"/>
        <v>0</v>
      </c>
      <c r="H131" s="853">
        <v>0</v>
      </c>
      <c r="I131" s="853">
        <f t="shared" si="28"/>
        <v>0</v>
      </c>
      <c r="J131" s="853">
        <v>9.9</v>
      </c>
      <c r="K131" s="853">
        <f t="shared" si="29"/>
        <v>1267.2</v>
      </c>
      <c r="L131" s="853">
        <v>15</v>
      </c>
      <c r="M131" s="853">
        <f t="shared" si="30"/>
        <v>0</v>
      </c>
      <c r="N131" s="851">
        <v>0</v>
      </c>
      <c r="O131" s="851">
        <f t="shared" si="31"/>
        <v>0</v>
      </c>
      <c r="P131" s="851">
        <v>8.4999999999999995E-4</v>
      </c>
      <c r="Q131" s="851">
        <f t="shared" si="32"/>
        <v>0.10879999999999999</v>
      </c>
      <c r="R131" s="851"/>
      <c r="S131" s="851"/>
      <c r="T131" s="854">
        <v>3.7999999999999999E-2</v>
      </c>
      <c r="U131" s="851">
        <f t="shared" si="33"/>
        <v>4.8600000000000003</v>
      </c>
      <c r="V131" s="855"/>
      <c r="W131" s="855"/>
      <c r="X131" s="855"/>
      <c r="Y131" s="855"/>
      <c r="Z131" s="855"/>
      <c r="AA131" s="855"/>
      <c r="AB131" s="855"/>
      <c r="AC131" s="855"/>
      <c r="AD131" s="855"/>
      <c r="AE131" s="855" t="s">
        <v>1262</v>
      </c>
      <c r="AF131" s="855"/>
      <c r="AG131" s="855"/>
      <c r="AH131" s="855"/>
      <c r="AI131" s="855"/>
      <c r="AJ131" s="855"/>
      <c r="AK131" s="855"/>
      <c r="AL131" s="855"/>
      <c r="AM131" s="855"/>
      <c r="AN131" s="855"/>
      <c r="AO131" s="855"/>
      <c r="AP131" s="855"/>
      <c r="AQ131" s="855"/>
      <c r="AR131" s="855"/>
      <c r="AS131" s="855"/>
      <c r="AT131" s="855"/>
      <c r="AU131" s="855"/>
      <c r="AV131" s="855"/>
      <c r="AW131" s="855"/>
      <c r="AX131" s="855"/>
      <c r="AY131" s="855"/>
      <c r="AZ131" s="855"/>
      <c r="BA131" s="855"/>
      <c r="BB131" s="855"/>
      <c r="BC131" s="855"/>
      <c r="BD131" s="855"/>
      <c r="BE131" s="855"/>
      <c r="BF131" s="855"/>
      <c r="BG131" s="855"/>
      <c r="BH131" s="855"/>
    </row>
    <row r="132" spans="1:60" ht="22.5" outlineLevel="1">
      <c r="A132" s="848">
        <v>122</v>
      </c>
      <c r="B132" s="849" t="s">
        <v>1435</v>
      </c>
      <c r="C132" s="850" t="s">
        <v>1436</v>
      </c>
      <c r="D132" s="851" t="s">
        <v>1335</v>
      </c>
      <c r="E132" s="852">
        <v>1.44</v>
      </c>
      <c r="F132" s="1101">
        <v>0</v>
      </c>
      <c r="G132" s="853">
        <f t="shared" si="34"/>
        <v>0</v>
      </c>
      <c r="H132" s="853">
        <v>0</v>
      </c>
      <c r="I132" s="853">
        <f t="shared" si="28"/>
        <v>0</v>
      </c>
      <c r="J132" s="853">
        <v>493.6</v>
      </c>
      <c r="K132" s="853">
        <f t="shared" si="29"/>
        <v>710.78</v>
      </c>
      <c r="L132" s="853">
        <v>15</v>
      </c>
      <c r="M132" s="853">
        <f t="shared" si="30"/>
        <v>0</v>
      </c>
      <c r="N132" s="851">
        <v>0</v>
      </c>
      <c r="O132" s="851">
        <f t="shared" si="31"/>
        <v>0</v>
      </c>
      <c r="P132" s="851">
        <v>0</v>
      </c>
      <c r="Q132" s="851">
        <f t="shared" si="32"/>
        <v>0</v>
      </c>
      <c r="R132" s="851"/>
      <c r="S132" s="851"/>
      <c r="T132" s="854">
        <v>1.52</v>
      </c>
      <c r="U132" s="851">
        <f t="shared" si="33"/>
        <v>2.19</v>
      </c>
      <c r="V132" s="855"/>
      <c r="W132" s="855"/>
      <c r="X132" s="855"/>
      <c r="Y132" s="855"/>
      <c r="Z132" s="855"/>
      <c r="AA132" s="855"/>
      <c r="AB132" s="855"/>
      <c r="AC132" s="855"/>
      <c r="AD132" s="855"/>
      <c r="AE132" s="855" t="s">
        <v>1262</v>
      </c>
      <c r="AF132" s="855"/>
      <c r="AG132" s="855"/>
      <c r="AH132" s="855"/>
      <c r="AI132" s="855"/>
      <c r="AJ132" s="855"/>
      <c r="AK132" s="855"/>
      <c r="AL132" s="855"/>
      <c r="AM132" s="855"/>
      <c r="AN132" s="855"/>
      <c r="AO132" s="855"/>
      <c r="AP132" s="855"/>
      <c r="AQ132" s="855"/>
      <c r="AR132" s="855"/>
      <c r="AS132" s="855"/>
      <c r="AT132" s="855"/>
      <c r="AU132" s="855"/>
      <c r="AV132" s="855"/>
      <c r="AW132" s="855"/>
      <c r="AX132" s="855"/>
      <c r="AY132" s="855"/>
      <c r="AZ132" s="855"/>
      <c r="BA132" s="855"/>
      <c r="BB132" s="855"/>
      <c r="BC132" s="855"/>
      <c r="BD132" s="855"/>
      <c r="BE132" s="855"/>
      <c r="BF132" s="855"/>
      <c r="BG132" s="855"/>
      <c r="BH132" s="855"/>
    </row>
    <row r="133" spans="1:60" ht="22.5" outlineLevel="1">
      <c r="A133" s="848">
        <v>123</v>
      </c>
      <c r="B133" s="849" t="s">
        <v>1437</v>
      </c>
      <c r="C133" s="850" t="s">
        <v>1438</v>
      </c>
      <c r="D133" s="851" t="s">
        <v>114</v>
      </c>
      <c r="E133" s="852">
        <v>59</v>
      </c>
      <c r="F133" s="1101">
        <v>0</v>
      </c>
      <c r="G133" s="853">
        <f t="shared" si="34"/>
        <v>0</v>
      </c>
      <c r="H133" s="853">
        <v>1363.4</v>
      </c>
      <c r="I133" s="853">
        <f t="shared" si="28"/>
        <v>80440.600000000006</v>
      </c>
      <c r="J133" s="853">
        <v>78.899999999999864</v>
      </c>
      <c r="K133" s="853">
        <f t="shared" si="29"/>
        <v>4655.1000000000004</v>
      </c>
      <c r="L133" s="853">
        <v>15</v>
      </c>
      <c r="M133" s="853">
        <f t="shared" si="30"/>
        <v>0</v>
      </c>
      <c r="N133" s="851">
        <v>7.2999999999999996E-4</v>
      </c>
      <c r="O133" s="851">
        <f t="shared" si="31"/>
        <v>4.3069999999999997E-2</v>
      </c>
      <c r="P133" s="851">
        <v>0</v>
      </c>
      <c r="Q133" s="851">
        <f t="shared" si="32"/>
        <v>0</v>
      </c>
      <c r="R133" s="851"/>
      <c r="S133" s="851"/>
      <c r="T133" s="854">
        <v>0.25</v>
      </c>
      <c r="U133" s="851">
        <f t="shared" si="33"/>
        <v>14.75</v>
      </c>
      <c r="V133" s="855"/>
      <c r="W133" s="855"/>
      <c r="X133" s="855"/>
      <c r="Y133" s="855"/>
      <c r="Z133" s="855"/>
      <c r="AA133" s="855"/>
      <c r="AB133" s="855"/>
      <c r="AC133" s="855"/>
      <c r="AD133" s="855"/>
      <c r="AE133" s="855" t="s">
        <v>1262</v>
      </c>
      <c r="AF133" s="855"/>
      <c r="AG133" s="855"/>
      <c r="AH133" s="855"/>
      <c r="AI133" s="855"/>
      <c r="AJ133" s="855"/>
      <c r="AK133" s="855"/>
      <c r="AL133" s="855"/>
      <c r="AM133" s="855"/>
      <c r="AN133" s="855"/>
      <c r="AO133" s="855"/>
      <c r="AP133" s="855"/>
      <c r="AQ133" s="855"/>
      <c r="AR133" s="855"/>
      <c r="AS133" s="855"/>
      <c r="AT133" s="855"/>
      <c r="AU133" s="855"/>
      <c r="AV133" s="855"/>
      <c r="AW133" s="855"/>
      <c r="AX133" s="855"/>
      <c r="AY133" s="855"/>
      <c r="AZ133" s="855"/>
      <c r="BA133" s="855"/>
      <c r="BB133" s="855"/>
      <c r="BC133" s="855"/>
      <c r="BD133" s="855"/>
      <c r="BE133" s="855"/>
      <c r="BF133" s="855"/>
      <c r="BG133" s="855"/>
      <c r="BH133" s="855"/>
    </row>
    <row r="134" spans="1:60">
      <c r="A134" s="856" t="s">
        <v>110</v>
      </c>
      <c r="B134" s="857" t="s">
        <v>952</v>
      </c>
      <c r="C134" s="858" t="s">
        <v>953</v>
      </c>
      <c r="D134" s="859"/>
      <c r="E134" s="860"/>
      <c r="F134" s="861"/>
      <c r="G134" s="861">
        <f>SUMIF(AE135:AE136,"&lt;&gt;NOR",G135:G136)</f>
        <v>0</v>
      </c>
      <c r="H134" s="861"/>
      <c r="I134" s="861">
        <f>SUM(I135:I136)</f>
        <v>0</v>
      </c>
      <c r="J134" s="861"/>
      <c r="K134" s="861">
        <f>SUM(K135:K136)</f>
        <v>47451.45</v>
      </c>
      <c r="L134" s="861"/>
      <c r="M134" s="861">
        <f>SUM(M135:M136)</f>
        <v>0</v>
      </c>
      <c r="N134" s="859"/>
      <c r="O134" s="859">
        <f>SUM(O135:O136)</f>
        <v>0.44</v>
      </c>
      <c r="P134" s="859"/>
      <c r="Q134" s="859">
        <f>SUM(Q135:Q136)</f>
        <v>0</v>
      </c>
      <c r="R134" s="859"/>
      <c r="S134" s="859"/>
      <c r="T134" s="862"/>
      <c r="U134" s="859">
        <f>SUM(U135:U136)</f>
        <v>133.47</v>
      </c>
      <c r="AE134" s="698" t="s">
        <v>111</v>
      </c>
    </row>
    <row r="135" spans="1:60" outlineLevel="1">
      <c r="A135" s="848">
        <v>124</v>
      </c>
      <c r="B135" s="849" t="s">
        <v>1302</v>
      </c>
      <c r="C135" s="850" t="s">
        <v>1439</v>
      </c>
      <c r="D135" s="851" t="s">
        <v>659</v>
      </c>
      <c r="E135" s="852">
        <v>440</v>
      </c>
      <c r="F135" s="1101">
        <v>0</v>
      </c>
      <c r="G135" s="853">
        <f>E135*F135</f>
        <v>0</v>
      </c>
      <c r="H135" s="853">
        <v>0</v>
      </c>
      <c r="I135" s="853">
        <f>ROUND(E135*H135,2)</f>
        <v>0</v>
      </c>
      <c r="J135" s="853">
        <v>107</v>
      </c>
      <c r="K135" s="853">
        <f>ROUND(E135*J135,2)</f>
        <v>47080</v>
      </c>
      <c r="L135" s="853">
        <v>15</v>
      </c>
      <c r="M135" s="853">
        <f>G135*(1+L135/100)</f>
        <v>0</v>
      </c>
      <c r="N135" s="851">
        <v>1E-3</v>
      </c>
      <c r="O135" s="851">
        <f>ROUND(E135*N135,5)</f>
        <v>0.44</v>
      </c>
      <c r="P135" s="851">
        <v>0</v>
      </c>
      <c r="Q135" s="851">
        <f>ROUND(E135*P135,5)</f>
        <v>0</v>
      </c>
      <c r="R135" s="851"/>
      <c r="S135" s="851"/>
      <c r="T135" s="854">
        <v>0.3</v>
      </c>
      <c r="U135" s="851">
        <f>ROUND(E135*T135,2)</f>
        <v>132</v>
      </c>
      <c r="V135" s="855"/>
      <c r="W135" s="855"/>
      <c r="X135" s="855"/>
      <c r="Y135" s="855"/>
      <c r="Z135" s="855"/>
      <c r="AA135" s="855"/>
      <c r="AB135" s="855"/>
      <c r="AC135" s="855"/>
      <c r="AD135" s="855"/>
      <c r="AE135" s="855" t="s">
        <v>1262</v>
      </c>
      <c r="AF135" s="855"/>
      <c r="AG135" s="855"/>
      <c r="AH135" s="855"/>
      <c r="AI135" s="855"/>
      <c r="AJ135" s="855"/>
      <c r="AK135" s="855"/>
      <c r="AL135" s="855"/>
      <c r="AM135" s="855"/>
      <c r="AN135" s="855"/>
      <c r="AO135" s="855"/>
      <c r="AP135" s="855"/>
      <c r="AQ135" s="855"/>
      <c r="AR135" s="855"/>
      <c r="AS135" s="855"/>
      <c r="AT135" s="855"/>
      <c r="AU135" s="855"/>
      <c r="AV135" s="855"/>
      <c r="AW135" s="855"/>
      <c r="AX135" s="855"/>
      <c r="AY135" s="855"/>
      <c r="AZ135" s="855"/>
      <c r="BA135" s="855"/>
      <c r="BB135" s="855"/>
      <c r="BC135" s="855"/>
      <c r="BD135" s="855"/>
      <c r="BE135" s="855"/>
      <c r="BF135" s="855"/>
      <c r="BG135" s="855"/>
      <c r="BH135" s="855"/>
    </row>
    <row r="136" spans="1:60" outlineLevel="1">
      <c r="A136" s="864">
        <v>125</v>
      </c>
      <c r="B136" s="865" t="s">
        <v>1440</v>
      </c>
      <c r="C136" s="866" t="s">
        <v>1441</v>
      </c>
      <c r="D136" s="867" t="s">
        <v>1335</v>
      </c>
      <c r="E136" s="868">
        <v>0.44</v>
      </c>
      <c r="F136" s="1102">
        <v>0</v>
      </c>
      <c r="G136" s="869">
        <f>E136*F136</f>
        <v>0</v>
      </c>
      <c r="H136" s="869">
        <v>0</v>
      </c>
      <c r="I136" s="869">
        <f>ROUND(E136*H136,2)</f>
        <v>0</v>
      </c>
      <c r="J136" s="869">
        <v>844.2</v>
      </c>
      <c r="K136" s="869">
        <f>ROUND(E136*J136,2)</f>
        <v>371.45</v>
      </c>
      <c r="L136" s="869">
        <v>15</v>
      </c>
      <c r="M136" s="869">
        <f>G136*(1+L136/100)</f>
        <v>0</v>
      </c>
      <c r="N136" s="867">
        <v>0</v>
      </c>
      <c r="O136" s="867">
        <f>ROUND(E136*N136,5)</f>
        <v>0</v>
      </c>
      <c r="P136" s="867">
        <v>0</v>
      </c>
      <c r="Q136" s="867">
        <f>ROUND(E136*P136,5)</f>
        <v>0</v>
      </c>
      <c r="R136" s="867"/>
      <c r="S136" s="867"/>
      <c r="T136" s="870">
        <v>3.33</v>
      </c>
      <c r="U136" s="867">
        <f>ROUND(E136*T136,2)</f>
        <v>1.47</v>
      </c>
      <c r="V136" s="855"/>
      <c r="W136" s="855"/>
      <c r="X136" s="855"/>
      <c r="Y136" s="855"/>
      <c r="Z136" s="855"/>
      <c r="AA136" s="855"/>
      <c r="AB136" s="855"/>
      <c r="AC136" s="855"/>
      <c r="AD136" s="855"/>
      <c r="AE136" s="855" t="s">
        <v>1262</v>
      </c>
      <c r="AF136" s="855"/>
      <c r="AG136" s="855"/>
      <c r="AH136" s="855"/>
      <c r="AI136" s="855"/>
      <c r="AJ136" s="855"/>
      <c r="AK136" s="855"/>
      <c r="AL136" s="855"/>
      <c r="AM136" s="855"/>
      <c r="AN136" s="855"/>
      <c r="AO136" s="855"/>
      <c r="AP136" s="855"/>
      <c r="AQ136" s="855"/>
      <c r="AR136" s="855"/>
      <c r="AS136" s="855"/>
      <c r="AT136" s="855"/>
      <c r="AU136" s="855"/>
      <c r="AV136" s="855"/>
      <c r="AW136" s="855"/>
      <c r="AX136" s="855"/>
      <c r="AY136" s="855"/>
      <c r="AZ136" s="855"/>
      <c r="BA136" s="855"/>
      <c r="BB136" s="855"/>
      <c r="BC136" s="855"/>
      <c r="BD136" s="855"/>
      <c r="BE136" s="855"/>
      <c r="BF136" s="855"/>
      <c r="BG136" s="855"/>
      <c r="BH136" s="855"/>
    </row>
    <row r="137" spans="1:60">
      <c r="A137" s="825"/>
      <c r="B137" s="828" t="s">
        <v>307</v>
      </c>
      <c r="C137" s="871" t="s">
        <v>307</v>
      </c>
      <c r="D137" s="825"/>
      <c r="E137" s="825"/>
      <c r="F137" s="825"/>
      <c r="G137" s="825"/>
      <c r="H137" s="825"/>
      <c r="I137" s="825"/>
      <c r="J137" s="825"/>
      <c r="K137" s="825"/>
      <c r="L137" s="825"/>
      <c r="M137" s="825"/>
      <c r="N137" s="825"/>
      <c r="O137" s="825"/>
      <c r="P137" s="825"/>
      <c r="Q137" s="825"/>
      <c r="R137" s="825"/>
      <c r="S137" s="825"/>
      <c r="T137" s="825"/>
      <c r="U137" s="825"/>
      <c r="AC137" s="698">
        <v>15</v>
      </c>
      <c r="AD137" s="698">
        <v>21</v>
      </c>
    </row>
    <row r="138" spans="1:60">
      <c r="C138" s="873"/>
      <c r="AE138" s="698" t="s">
        <v>255</v>
      </c>
    </row>
  </sheetData>
  <sheetProtection algorithmName="SHA-512" hashValue="p4jS3liL4nyN/2sEvsOoVvJ/S8aS+pxvMMSSZnE+/Y+7dMHsA7AR36HnP8NT1VuRnCuIxalv674Zw6JrAb5dsg==" saltValue="koiKz4RvUmVH4ds3mBTnJA==" spinCount="100000" sheet="1" objects="1" scenarios="1" selectLockedCells="1"/>
  <autoFilter ref="A7:U137"/>
  <mergeCells count="14">
    <mergeCell ref="C40:G40"/>
    <mergeCell ref="A1:G1"/>
    <mergeCell ref="C2:G2"/>
    <mergeCell ref="C3:G3"/>
    <mergeCell ref="C4:G4"/>
    <mergeCell ref="C39:G39"/>
    <mergeCell ref="C117:G117"/>
    <mergeCell ref="C119:G119"/>
    <mergeCell ref="C41:G41"/>
    <mergeCell ref="C107:G107"/>
    <mergeCell ref="C109:G109"/>
    <mergeCell ref="C111:G111"/>
    <mergeCell ref="C113:G113"/>
    <mergeCell ref="C115:G115"/>
  </mergeCells>
  <pageMargins left="0.59055118110236204" right="0.39370078740157499" top="0.78740157499999996" bottom="0.78740157499999996"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25</vt:i4>
      </vt:variant>
      <vt:variant>
        <vt:lpstr>Pojmenované oblasti</vt:lpstr>
      </vt:variant>
      <vt:variant>
        <vt:i4>211</vt:i4>
      </vt:variant>
    </vt:vector>
  </HeadingPairs>
  <TitlesOfParts>
    <vt:vector size="236" baseType="lpstr">
      <vt:lpstr>CELKOVÝ VÝKAZ VÝMĚR</vt:lpstr>
      <vt:lpstr>ST - Krycí list</vt:lpstr>
      <vt:lpstr>ST - Rekapitulace</vt:lpstr>
      <vt:lpstr>ST - Položky</vt:lpstr>
      <vt:lpstr>BP - Krycí list</vt:lpstr>
      <vt:lpstr>BP - Rekapitulace</vt:lpstr>
      <vt:lpstr>BP - Položky</vt:lpstr>
      <vt:lpstr>ZTI - Krycí list</vt:lpstr>
      <vt:lpstr>ZTI - Položky</vt:lpstr>
      <vt:lpstr>ESL - Krycí list</vt:lpstr>
      <vt:lpstr>ESL - Položky</vt:lpstr>
      <vt:lpstr>SLP</vt:lpstr>
      <vt:lpstr>MaR - Krycí list</vt:lpstr>
      <vt:lpstr>MaR - Parametry</vt:lpstr>
      <vt:lpstr>MaR - Položky</vt:lpstr>
      <vt:lpstr>LDP</vt:lpstr>
      <vt:lpstr>UT - Krycí list</vt:lpstr>
      <vt:lpstr>UT - Rekapitulace</vt:lpstr>
      <vt:lpstr>UT - Položky</vt:lpstr>
      <vt:lpstr>VZT - SO 01</vt:lpstr>
      <vt:lpstr>VZT - SO 02</vt:lpstr>
      <vt:lpstr>VzorPolozky (2)</vt:lpstr>
      <vt:lpstr>Pokyny pro vyplnění (2)</vt:lpstr>
      <vt:lpstr>VzorPolozky</vt:lpstr>
      <vt:lpstr>Pokyny pro vyplnění</vt:lpstr>
      <vt:lpstr>'ESL - Krycí list'!CelkemDPHVypocet</vt:lpstr>
      <vt:lpstr>'ZTI - Krycí list'!CelkemDPHVypocet</vt:lpstr>
      <vt:lpstr>'ZTI - Krycí list'!CenaCelkem</vt:lpstr>
      <vt:lpstr>CenaCelkem</vt:lpstr>
      <vt:lpstr>'ZTI - Krycí list'!CenaCelkemBezDPH</vt:lpstr>
      <vt:lpstr>CenaCelkemBezDPH</vt:lpstr>
      <vt:lpstr>'ESL - Krycí list'!CenaCelkemVypocet</vt:lpstr>
      <vt:lpstr>'ZTI - Krycí list'!CenaCelkemVypocet</vt:lpstr>
      <vt:lpstr>'BP - Krycí list'!cisloobjektu</vt:lpstr>
      <vt:lpstr>'ST - Krycí list'!cisloobjektu</vt:lpstr>
      <vt:lpstr>'UT - Krycí list'!cisloobjektu</vt:lpstr>
      <vt:lpstr>'ZTI - Krycí list'!cisloobjektu</vt:lpstr>
      <vt:lpstr>cisloobjektu</vt:lpstr>
      <vt:lpstr>'BP - Krycí list'!cislostavby</vt:lpstr>
      <vt:lpstr>'ESL - Krycí list'!CisloStavby</vt:lpstr>
      <vt:lpstr>'ST - Krycí list'!cislostavby</vt:lpstr>
      <vt:lpstr>'UT - Krycí list'!cislostavby</vt:lpstr>
      <vt:lpstr>'ZTI - Krycí list'!CisloStavby</vt:lpstr>
      <vt:lpstr>'ZTI - Krycí list'!CisloStavebnihoRozpoctu</vt:lpstr>
      <vt:lpstr>CisloStavebnihoRozpoctu</vt:lpstr>
      <vt:lpstr>'ZTI - Krycí list'!dadresa</vt:lpstr>
      <vt:lpstr>dadresa</vt:lpstr>
      <vt:lpstr>'BP - Krycí list'!Datum</vt:lpstr>
      <vt:lpstr>'ST - Krycí list'!Datum</vt:lpstr>
      <vt:lpstr>Datum</vt:lpstr>
      <vt:lpstr>'ESL - Krycí list'!DIČ</vt:lpstr>
      <vt:lpstr>'ZTI - Krycí list'!DIČ</vt:lpstr>
      <vt:lpstr>'BP - Rekapitulace'!Dil</vt:lpstr>
      <vt:lpstr>'ST - Rekapitulace'!Dil</vt:lpstr>
      <vt:lpstr>Dil</vt:lpstr>
      <vt:lpstr>'ZTI - Krycí list'!dmisto</vt:lpstr>
      <vt:lpstr>dmisto</vt:lpstr>
      <vt:lpstr>'BP - Rekapitulace'!Dodavka</vt:lpstr>
      <vt:lpstr>'ST - Rekapitulace'!Dodavka</vt:lpstr>
      <vt:lpstr>'ZTI - Krycí list'!DPHSni</vt:lpstr>
      <vt:lpstr>'ZTI - Krycí list'!DPHZakl</vt:lpstr>
      <vt:lpstr>DPHZakl</vt:lpstr>
      <vt:lpstr>'ESL - Krycí list'!dpsc</vt:lpstr>
      <vt:lpstr>'ZTI - Krycí list'!dpsc</vt:lpstr>
      <vt:lpstr>'BP - Rekapitulace'!HSV</vt:lpstr>
      <vt:lpstr>'ST - Rekapitulace'!HSV</vt:lpstr>
      <vt:lpstr>'BP - Rekapitulace'!HZS</vt:lpstr>
      <vt:lpstr>'ST - Rekapitulace'!HZS</vt:lpstr>
      <vt:lpstr>HZS</vt:lpstr>
      <vt:lpstr>'ESL - Krycí list'!IČO</vt:lpstr>
      <vt:lpstr>'ZTI - Krycí list'!IČO</vt:lpstr>
      <vt:lpstr>'BP - Krycí list'!JKSO</vt:lpstr>
      <vt:lpstr>'ST - Krycí list'!JKSO</vt:lpstr>
      <vt:lpstr>JKSO</vt:lpstr>
      <vt:lpstr>'ZTI - Krycí list'!Mena</vt:lpstr>
      <vt:lpstr>'ZTI - Krycí list'!MistoStavby</vt:lpstr>
      <vt:lpstr>MistoStavby</vt:lpstr>
      <vt:lpstr>'BP - Krycí list'!MJ</vt:lpstr>
      <vt:lpstr>'ST - Krycí list'!MJ</vt:lpstr>
      <vt:lpstr>MJ</vt:lpstr>
      <vt:lpstr>'BP - Rekapitulace'!Mont</vt:lpstr>
      <vt:lpstr>'ST - Rekapitulace'!Mont</vt:lpstr>
      <vt:lpstr>'BP - Rekapitulace'!NazevDilu</vt:lpstr>
      <vt:lpstr>'ST - Rekapitulace'!NazevDilu</vt:lpstr>
      <vt:lpstr>NazevDilu</vt:lpstr>
      <vt:lpstr>'BP - Krycí list'!nazevobjektu</vt:lpstr>
      <vt:lpstr>'ST - Krycí list'!nazevobjektu</vt:lpstr>
      <vt:lpstr>'UT - Krycí list'!nazevobjektu</vt:lpstr>
      <vt:lpstr>'ZTI - Krycí list'!nazevobjektu</vt:lpstr>
      <vt:lpstr>nazevobjektu</vt:lpstr>
      <vt:lpstr>'BP - Krycí list'!nazevstavby</vt:lpstr>
      <vt:lpstr>'ESL - Krycí list'!NazevStavby</vt:lpstr>
      <vt:lpstr>'ST - Krycí list'!nazevstavby</vt:lpstr>
      <vt:lpstr>'UT - Krycí list'!nazevstavby</vt:lpstr>
      <vt:lpstr>'ZTI - Krycí list'!NazevStavby</vt:lpstr>
      <vt:lpstr>'ZTI - Krycí list'!NazevStavebnihoRozpoctu</vt:lpstr>
      <vt:lpstr>NazevStavebnihoRozpoctu</vt:lpstr>
      <vt:lpstr>'BP - Položky'!Názvy_tisku</vt:lpstr>
      <vt:lpstr>'BP - Rekapitulace'!Názvy_tisku</vt:lpstr>
      <vt:lpstr>'ESL - Položky'!Názvy_tisku</vt:lpstr>
      <vt:lpstr>SLP!Názvy_tisku</vt:lpstr>
      <vt:lpstr>'ST - Položky'!Názvy_tisku</vt:lpstr>
      <vt:lpstr>'ST - Rekapitulace'!Názvy_tisku</vt:lpstr>
      <vt:lpstr>'UT - Položky'!Názvy_tisku</vt:lpstr>
      <vt:lpstr>'UT - Rekapitulace'!Názvy_tisku</vt:lpstr>
      <vt:lpstr>'VZT - SO 01'!Názvy_tisku</vt:lpstr>
      <vt:lpstr>'VZT - SO 02'!Názvy_tisku</vt:lpstr>
      <vt:lpstr>'ZTI - Krycí list'!oadresa</vt:lpstr>
      <vt:lpstr>oadresa</vt:lpstr>
      <vt:lpstr>'BP - Krycí list'!Objednatel</vt:lpstr>
      <vt:lpstr>'ESL - Krycí list'!Objednatel</vt:lpstr>
      <vt:lpstr>'ST - Krycí list'!Objednatel</vt:lpstr>
      <vt:lpstr>'ZTI - Krycí list'!Objednatel</vt:lpstr>
      <vt:lpstr>Objednatel</vt:lpstr>
      <vt:lpstr>'ESL - Krycí list'!Objekt</vt:lpstr>
      <vt:lpstr>'ZTI - Krycí list'!Objekt</vt:lpstr>
      <vt:lpstr>'BP - Krycí list'!Oblast_tisku</vt:lpstr>
      <vt:lpstr>'BP - Položky'!Oblast_tisku</vt:lpstr>
      <vt:lpstr>'BP - Rekapitulace'!Oblast_tisku</vt:lpstr>
      <vt:lpstr>'CELKOVÝ VÝKAZ VÝMĚR'!Oblast_tisku</vt:lpstr>
      <vt:lpstr>'ESL - Krycí list'!Oblast_tisku</vt:lpstr>
      <vt:lpstr>'ESL - Položky'!Oblast_tisku</vt:lpstr>
      <vt:lpstr>LDP!Oblast_tisku</vt:lpstr>
      <vt:lpstr>'MaR - Krycí list'!Oblast_tisku</vt:lpstr>
      <vt:lpstr>'MaR - Parametry'!Oblast_tisku</vt:lpstr>
      <vt:lpstr>'MaR - Položky'!Oblast_tisku</vt:lpstr>
      <vt:lpstr>SLP!Oblast_tisku</vt:lpstr>
      <vt:lpstr>'ST - Krycí list'!Oblast_tisku</vt:lpstr>
      <vt:lpstr>'ST - Položky'!Oblast_tisku</vt:lpstr>
      <vt:lpstr>'ST - Rekapitulace'!Oblast_tisku</vt:lpstr>
      <vt:lpstr>'UT - Krycí list'!Oblast_tisku</vt:lpstr>
      <vt:lpstr>'UT - Položky'!Oblast_tisku</vt:lpstr>
      <vt:lpstr>'UT - Rekapitulace'!Oblast_tisku</vt:lpstr>
      <vt:lpstr>'VZT - SO 01'!Oblast_tisku</vt:lpstr>
      <vt:lpstr>'VZT - SO 02'!Oblast_tisku</vt:lpstr>
      <vt:lpstr>'ZTI - Krycí list'!Oblast_tisku</vt:lpstr>
      <vt:lpstr>'ZTI - Položky'!Oblast_tisku</vt:lpstr>
      <vt:lpstr>'ESL - Krycí list'!odic</vt:lpstr>
      <vt:lpstr>'ZTI - Krycí list'!odic</vt:lpstr>
      <vt:lpstr>'ESL - Krycí list'!oico</vt:lpstr>
      <vt:lpstr>'ZTI - Krycí list'!oico</vt:lpstr>
      <vt:lpstr>'ESL - Krycí list'!omisto</vt:lpstr>
      <vt:lpstr>'ZTI - Krycí list'!omisto</vt:lpstr>
      <vt:lpstr>'ESL - Krycí list'!onazev</vt:lpstr>
      <vt:lpstr>'ZTI - Krycí list'!onazev</vt:lpstr>
      <vt:lpstr>'ESL - Krycí list'!opsc</vt:lpstr>
      <vt:lpstr>'ZTI - Krycí list'!opsc</vt:lpstr>
      <vt:lpstr>'ZTI - Krycí list'!padresa</vt:lpstr>
      <vt:lpstr>padresa</vt:lpstr>
      <vt:lpstr>'ZTI - Krycí list'!pdic</vt:lpstr>
      <vt:lpstr>pdic</vt:lpstr>
      <vt:lpstr>'ZTI - Krycí list'!pico</vt:lpstr>
      <vt:lpstr>pico</vt:lpstr>
      <vt:lpstr>'ZTI - Krycí list'!pmisto</vt:lpstr>
      <vt:lpstr>pmisto</vt:lpstr>
      <vt:lpstr>'BP - Krycí list'!PocetMJ</vt:lpstr>
      <vt:lpstr>'ST - Krycí list'!PocetMJ</vt:lpstr>
      <vt:lpstr>'UT - Krycí list'!PocetMJ</vt:lpstr>
      <vt:lpstr>'ZTI - Krycí list'!PoptavkaID</vt:lpstr>
      <vt:lpstr>PoptavkaID</vt:lpstr>
      <vt:lpstr>'BP - Krycí list'!Poznamka</vt:lpstr>
      <vt:lpstr>'ST - Krycí list'!Poznamka</vt:lpstr>
      <vt:lpstr>Poznamka</vt:lpstr>
      <vt:lpstr>'ZTI - Krycí list'!pPSC</vt:lpstr>
      <vt:lpstr>pPSC</vt:lpstr>
      <vt:lpstr>Profese</vt:lpstr>
      <vt:lpstr>'BP - Krycí list'!Projektant</vt:lpstr>
      <vt:lpstr>'ST - Krycí list'!Projektant</vt:lpstr>
      <vt:lpstr>'UT - Krycí list'!Projektant</vt:lpstr>
      <vt:lpstr>'ZTI - Krycí list'!Projektant</vt:lpstr>
      <vt:lpstr>Projektant</vt:lpstr>
      <vt:lpstr>'BP - Rekapitulace'!PSV</vt:lpstr>
      <vt:lpstr>'ST - Rekapitulace'!PSV</vt:lpstr>
      <vt:lpstr>'BP - Krycí list'!SazbaDPH1</vt:lpstr>
      <vt:lpstr>'ESL - Krycí list'!SazbaDPH1</vt:lpstr>
      <vt:lpstr>'ST - Krycí list'!SazbaDPH1</vt:lpstr>
      <vt:lpstr>'UT - Krycí list'!SazbaDPH1</vt:lpstr>
      <vt:lpstr>'ZTI - Krycí list'!SazbaDPH1</vt:lpstr>
      <vt:lpstr>'BP - Krycí list'!SazbaDPH2</vt:lpstr>
      <vt:lpstr>'ESL - Krycí list'!SazbaDPH2</vt:lpstr>
      <vt:lpstr>'ST - Krycí list'!SazbaDPH2</vt:lpstr>
      <vt:lpstr>'UT - Krycí list'!SazbaDPH2</vt:lpstr>
      <vt:lpstr>'ZTI - Krycí list'!SazbaDPH2</vt:lpstr>
      <vt:lpstr>'BP - Položky'!SloupecCC</vt:lpstr>
      <vt:lpstr>'ST - Položky'!SloupecCC</vt:lpstr>
      <vt:lpstr>'UT - Položky'!SloupecCC</vt:lpstr>
      <vt:lpstr>'BP - Položky'!SloupecCisloPol</vt:lpstr>
      <vt:lpstr>'ST - Položky'!SloupecCisloPol</vt:lpstr>
      <vt:lpstr>'UT - Položky'!SloupecCisloPol</vt:lpstr>
      <vt:lpstr>'BP - Položky'!SloupecJC</vt:lpstr>
      <vt:lpstr>'ST - Položky'!SloupecJC</vt:lpstr>
      <vt:lpstr>'UT - Položky'!SloupecJC</vt:lpstr>
      <vt:lpstr>'BP - Položky'!SloupecMJ</vt:lpstr>
      <vt:lpstr>'ST - Položky'!SloupecMJ</vt:lpstr>
      <vt:lpstr>'UT - Položky'!SloupecMJ</vt:lpstr>
      <vt:lpstr>'BP - Položky'!SloupecMnozstvi</vt:lpstr>
      <vt:lpstr>'ST - Položky'!SloupecMnozstvi</vt:lpstr>
      <vt:lpstr>'UT - Položky'!SloupecMnozstvi</vt:lpstr>
      <vt:lpstr>'BP - Položky'!SloupecNazPol</vt:lpstr>
      <vt:lpstr>'ST - Položky'!SloupecNazPol</vt:lpstr>
      <vt:lpstr>'UT - Položky'!SloupecNazPol</vt:lpstr>
      <vt:lpstr>'BP - Položky'!SloupecPC</vt:lpstr>
      <vt:lpstr>'ST - Položky'!SloupecPC</vt:lpstr>
      <vt:lpstr>'UT - Položky'!SloupecPC</vt:lpstr>
      <vt:lpstr>soustava</vt:lpstr>
      <vt:lpstr>soustva</vt:lpstr>
      <vt:lpstr>'BP - Rekapitulace'!VRN</vt:lpstr>
      <vt:lpstr>'ST - Rekapitulace'!VRN</vt:lpstr>
      <vt:lpstr>VRN</vt:lpstr>
      <vt:lpstr>'ZTI - Krycí list'!Vypracoval</vt:lpstr>
      <vt:lpstr>Vypracoval</vt:lpstr>
      <vt:lpstr>'BP - Krycí list'!Zakazka</vt:lpstr>
      <vt:lpstr>'ST - Krycí list'!Zakazka</vt:lpstr>
      <vt:lpstr>Zakazka</vt:lpstr>
      <vt:lpstr>'BP - Krycí list'!Zaklad22</vt:lpstr>
      <vt:lpstr>'ST - Krycí list'!Zaklad22</vt:lpstr>
      <vt:lpstr>Zaklad22</vt:lpstr>
      <vt:lpstr>'BP - Krycí list'!Zaklad5</vt:lpstr>
      <vt:lpstr>'ST - Krycí list'!Zaklad5</vt:lpstr>
      <vt:lpstr>Zaklad5</vt:lpstr>
      <vt:lpstr>'ZTI - Krycí list'!ZakladDPHSni</vt:lpstr>
      <vt:lpstr>'ESL - Krycí list'!ZakladDPHSniVypocet</vt:lpstr>
      <vt:lpstr>'ZTI - Krycí list'!ZakladDPHSniVypocet</vt:lpstr>
      <vt:lpstr>'ZTI - Krycí list'!ZakladDPHZakl</vt:lpstr>
      <vt:lpstr>ZakladDPHZakl</vt:lpstr>
      <vt:lpstr>'ESL - Krycí list'!ZakladDPHZaklVypocet</vt:lpstr>
      <vt:lpstr>'ZTI - Krycí list'!ZakladDPHZaklVypocet</vt:lpstr>
      <vt:lpstr>ZaObjednatele</vt:lpstr>
      <vt:lpstr>'ZTI - Krycí list'!Zaokrouhleni</vt:lpstr>
      <vt:lpstr>Zařazení</vt:lpstr>
      <vt:lpstr>ZaZhotovitele</vt:lpstr>
      <vt:lpstr>'BP - Krycí list'!Zhotovitel</vt:lpstr>
      <vt:lpstr>'ST - Krycí list'!Zhotovitel</vt:lpstr>
      <vt:lpstr>'UT - Krycí list'!Zhotovitel</vt:lpstr>
      <vt:lpstr>'ZTI - Krycí list'!Zhotovitel</vt:lpstr>
      <vt:lpstr>Zhotovitel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2019-02-11T10:23:45Z</dcterms:modified>
</cp:coreProperties>
</file>